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5.xml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3.xml"/>
  <Override ContentType="application/vnd.openxmlformats-officedocument.drawing+xml" PartName="/xl/drawings/drawing5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00_使い方" sheetId="1" r:id="rId5"/>
    <sheet state="visible" name="10_ゴール設計" sheetId="2" r:id="rId6"/>
    <sheet state="visible" name="20_質問設計" sheetId="3" r:id="rId7"/>
    <sheet state="visible" name="30_ヨミ定義" sheetId="4" r:id="rId8"/>
    <sheet state="visible" name="40_採点シート" sheetId="5" r:id="rId9"/>
  </sheets>
  <definedNames/>
  <calcPr/>
</workbook>
</file>

<file path=xl/sharedStrings.xml><?xml version="1.0" encoding="utf-8"?>
<sst xmlns="http://schemas.openxmlformats.org/spreadsheetml/2006/main" count="720" uniqueCount="298">
  <si>
    <t>10_ゴール設計：フェーズ×金銀銅</t>
  </si>
  <si>
    <t>20_質問設計：聞く項目を、開いた質問に畳む</t>
  </si>
  <si>
    <t>商談設計シート（汎用版）</t>
  </si>
  <si>
    <t>30_ヨミ定義：取れた項目で決める</t>
  </si>
  <si>
    <t>例は「決裁者が担当者と別にいる商材」で3回の場合。経営者が自分で決める相手なら2回、1回で決まる商材なら1列に減らしてください。フェーズ名も自社の呼び方に。</t>
  </si>
  <si>
    <t>ヨミは「取れた項目」で定義する。確度の数字は予実管理（見込みの金額 × 確度）のために付ける。数字は例なので、自社の受注率に合わせて直す。</t>
  </si>
  <si>
    <t/>
  </si>
  <si>
    <t>ヨミ</t>
  </si>
  <si>
    <t>初回（ヒアリング）</t>
  </si>
  <si>
    <t>提案</t>
  </si>
  <si>
    <t>決裁（合意）</t>
  </si>
  <si>
    <t>この回の目的</t>
  </si>
  <si>
    <t>項目を上から順に聞かない。塊ごとに開いた質問を1つ置き、相手に話してもらう。埋まらなかった項目だけ深掘りで取る。「なぜ聞くのか」は営業担当に渡す。塊の切り方と重さは商材と相手で変わる。</t>
  </si>
  <si>
    <t>複数回の商談で決まる法人営業を、「商談のあとに何が取れなかったかを項目で言える状態」にするためのひな形です。各タブの例文は一般的な書き方なので、自社の商材と相手に合わせて書き換えてください。</t>
  </si>
  <si>
    <t>課題と決め方を聞く。提案はしない</t>
  </si>
  <si>
    <t>担当者が社内で推せる状態にする</t>
  </si>
  <si>
    <t>決める人の合意と、受注までの手続きを決める</t>
  </si>
  <si>
    <t>#</t>
  </si>
  <si>
    <t>金</t>
  </si>
  <si>
    <t>塊</t>
  </si>
  <si>
    <t>タブ</t>
  </si>
  <si>
    <t>開いた質問（例）</t>
  </si>
  <si>
    <t>何を決めるか</t>
  </si>
  <si>
    <t>最初にやること</t>
  </si>
  <si>
    <t>決める人と決め方が分かり、次回に決める人が同席する合意が取れた</t>
  </si>
  <si>
    <t>確度（例）</t>
  </si>
  <si>
    <t>10_ゴール設計</t>
  </si>
  <si>
    <t>担当者が自分の言葉で推し、決める人との場の日時が決まった</t>
  </si>
  <si>
    <t>合意し、契約までの手続きと日付がすべて決まった</t>
  </si>
  <si>
    <t>商談の回ごとに、金・銀・銅の3段のゴールを置く</t>
  </si>
  <si>
    <t>フェーズを自社の商談の回数に合わせ、銅（最低限）から書く</t>
  </si>
  <si>
    <t>20_質問設計</t>
  </si>
  <si>
    <t>銀</t>
  </si>
  <si>
    <t>聞く項目を、5つほどの開いた質問に畳む。質問ごとに「なぜ聞くのか」を書く</t>
  </si>
  <si>
    <t>今の問診票の項目を、塊に割り付ける</t>
  </si>
  <si>
    <t>30_ヨミ定義</t>
  </si>
  <si>
    <t>ヨミを「取れた項目」で定義し、ステージ×ゴールの表で決める</t>
  </si>
  <si>
    <t>例の定義を自社の言葉に直す。表は採点が数回たまってから固める</t>
  </si>
  <si>
    <t>40_採点シート</t>
  </si>
  <si>
    <t>商談の録画を項目で採点し、網羅率と到達ゴールを出す</t>
  </si>
  <si>
    <t>20_質問設計と同じ項目にそろえる</t>
  </si>
  <si>
    <t>課題・担当者の役割・時期が分かり、次回日程がその場で決まった</t>
  </si>
  <si>
    <t>担当者が社内事情を話し、推す意思がある。決める人との場は後日</t>
  </si>
  <si>
    <t>金・銀・銅</t>
  </si>
  <si>
    <t>合意し、結論日は決まったが、手続きに未確定が残る</t>
  </si>
  <si>
    <t>意味</t>
  </si>
  <si>
    <t>一般的な定義（例）</t>
  </si>
  <si>
    <t>届かなかったとき</t>
  </si>
  <si>
    <t>銅</t>
  </si>
  <si>
    <t>決め方のメモ（これが取れていれば）</t>
  </si>
  <si>
    <t>金（ゴールデンゴール）</t>
  </si>
  <si>
    <t>この質問で埋まりやすい項目</t>
  </si>
  <si>
    <t>自社の定義（ここに書く）</t>
  </si>
  <si>
    <t>A</t>
  </si>
  <si>
    <t>目指す状態。最短で受注に向かう</t>
  </si>
  <si>
    <t>担当者の役割を聞き、次回日程がその場で決まった</t>
  </si>
  <si>
    <t>銀でよい。次回に金を狙う</t>
  </si>
  <si>
    <t>社内事情（決める人・ネック・上に上げる時期）が聞けている</t>
  </si>
  <si>
    <t>立場と決め方</t>
  </si>
  <si>
    <t>懸念と判断の基準が分かり、結論日か修正提案の日が決まった</t>
  </si>
  <si>
    <t>銀（シルバーゴール）</t>
  </si>
  <si>
    <t>銅に届かないとき</t>
  </si>
  <si>
    <t>次回を設けず、育成に戻す</t>
  </si>
  <si>
    <t>育成に戻す</t>
  </si>
  <si>
    <t>見送りの理由と、次に判断する時期を聞いて保留</t>
  </si>
  <si>
    <t>決める人が合意し、契約までの日程が決まっている</t>
  </si>
  <si>
    <t>「〇〇部は社内でどういう位置づけで、〇〇様はどんな役割をされているんですか」</t>
  </si>
  <si>
    <t>全フェーズで必ず聞くこと</t>
  </si>
  <si>
    <t>担当者の役割（決める人／上に通す人／情報を集める人）</t>
  </si>
  <si>
    <t>決める人の口頭合意 ＋ 契約書の回収日。手続きに未確定が無い</t>
  </si>
  <si>
    <t>標準。ここまで取れていれば次の回に進める</t>
  </si>
  <si>
    <t>同左（確認・更新）</t>
  </si>
  <si>
    <t>銅なら次回は設けてよいが、足りない項目を次回の最初に取る</t>
  </si>
  <si>
    <t>B</t>
  </si>
  <si>
    <t>銅（ブロンズゴール）</t>
  </si>
  <si>
    <t>担当者が「味方」かを見るサイン</t>
  </si>
  <si>
    <t>決める人に届く道筋がある</t>
  </si>
  <si>
    <t>見分け方</t>
  </si>
  <si>
    <t>メモ</t>
  </si>
  <si>
    <t>決める人が分かり、その人との場の日時か、前向きな結論日がある</t>
  </si>
  <si>
    <t>1 社内事情を自分から話す</t>
  </si>
  <si>
    <t>決める人の考え、予算の枠、反対しそうな人を、聞かなくても話す</t>
  </si>
  <si>
    <t>C</t>
  </si>
  <si>
    <t>提案の回で最低限ここまで</t>
  </si>
  <si>
    <t>担当者の役割、上長、決め方</t>
  </si>
  <si>
    <t>最低限。届かなければ次の回を設けない</t>
  </si>
  <si>
    <t>2 自分の言葉で推す</t>
  </si>
  <si>
    <t>担当者が味方で、課題と予算の見通しがあるが、決める人にはまだ届いていない</t>
  </si>
  <si>
    <t>育成（ナーチャリング）に戻し、聞いた検討時期に再アプローチ</t>
  </si>
  <si>
    <t>「上に出したい」「進めたい」が担当者の口から出る</t>
  </si>
  <si>
    <t>担当者が社内事情を話し、推す意思がある。時期と予算の目安が聞けている</t>
  </si>
  <si>
    <t>今の活動と課題</t>
  </si>
  <si>
    <t>3 動く約束をする</t>
  </si>
  <si>
    <t>「今どんな活動をされていて、その中で課題に感じていることは何ですか」</t>
  </si>
  <si>
    <t>決める人との場を作る、社内向けの資料を一緒に作る、稟議の日程を出す</t>
  </si>
  <si>
    <t>記号</t>
  </si>
  <si>
    <t>D</t>
  </si>
  <si>
    <t>現状、課題、経営からの期待</t>
  </si>
  <si>
    <t>次回の日程はあるが、決める人と決め方が見えていない</t>
  </si>
  <si>
    <t>金／銀／銅</t>
  </si>
  <si>
    <t>そのゴールで取る項目</t>
  </si>
  <si>
    <t>初回を終え、担当者の役割と次回日程だけが取れている</t>
  </si>
  <si>
    <t>優先順位と成功の姿</t>
  </si>
  <si>
    <t>「いちばん先に手を付けたいのはどれで、それがどうなったら嬉しいですか」</t>
  </si>
  <si>
    <t>確</t>
  </si>
  <si>
    <t>3つそろっても、決める人に届かなければ止まる。場の日時までセットで取る</t>
  </si>
  <si>
    <t>保留</t>
  </si>
  <si>
    <t>優先順位、成功の定義、本音</t>
  </si>
  <si>
    <t>前の回で取った内容を確認・更新する</t>
  </si>
  <si>
    <t>動いていない</t>
  </si>
  <si>
    <t>必須</t>
  </si>
  <si>
    <t>受注までの手続き（決裁の回で決める）</t>
  </si>
  <si>
    <t>条件と気をつける点</t>
  </si>
  <si>
    <t>ステージが2週間動かず、次回日程も無い。育成に戻し、次に判断する時期を書く</t>
  </si>
  <si>
    <t>ゴールに関係なく、その回で必ずやること</t>
  </si>
  <si>
    <t>決めること</t>
  </si>
  <si>
    <t>「新しいサービスを入れるうえで、重視される点や気をつける点はありますか」</t>
  </si>
  <si>
    <t>詰まりやすい点</t>
  </si>
  <si>
    <t>判断の基準、ネック、比較先</t>
  </si>
  <si>
    <t>1 口頭の合意</t>
  </si>
  <si>
    <t>E</t>
  </si>
  <si>
    <t>時期とお金</t>
  </si>
  <si>
    <t>プラン・金額・開始日</t>
  </si>
  <si>
    <t>「進めるとしたら、いつ頃までにどういう状態になっていたいですか」</t>
  </si>
  <si>
    <t>検討時期、発注時期、予算</t>
  </si>
  <si>
    <t>ステージ ＼ 取れたゴール</t>
  </si>
  <si>
    <t>2 見積・契約書の送付</t>
  </si>
  <si>
    <t>こちらが送る日</t>
  </si>
  <si>
    <t>相手の返事を待たず、こちらから送ると進む</t>
  </si>
  <si>
    <t>3 取引の手続き</t>
  </si>
  <si>
    <t>口座開設・購買部門の確認が要るか、いつ終わるか</t>
  </si>
  <si>
    <t>初めての取引先は、ここで開始日がずれやすい</t>
  </si>
  <si>
    <t>対象</t>
  </si>
  <si>
    <t>項目</t>
  </si>
  <si>
    <t>採点の対象（やったかどうかを見る）</t>
  </si>
  <si>
    <t>4 社内の承認</t>
  </si>
  <si>
    <t>深掘りの聞き方（例）</t>
  </si>
  <si>
    <t>初回 実施済み</t>
  </si>
  <si>
    <t>誰が起案し、いつ決裁が下りるか</t>
  </si>
  <si>
    <t>空欄</t>
  </si>
  <si>
    <t>なぜ聞くのか</t>
  </si>
  <si>
    <t>担当者が自分で起案する状態が理想</t>
  </si>
  <si>
    <t>その回では聞かない・やらない</t>
  </si>
  <si>
    <t>5 契約書の回収</t>
  </si>
  <si>
    <t>初回</t>
  </si>
  <si>
    <t>回収日（＝結論日）</t>
  </si>
  <si>
    <t>ここが決まっていないヨミ A は無い</t>
  </si>
  <si>
    <t>初回で決める人の同席が取れれば C</t>
  </si>
  <si>
    <t>回し方の目安</t>
  </si>
  <si>
    <t>6 開始</t>
  </si>
  <si>
    <t>提案 実施済み</t>
  </si>
  <si>
    <t>キックオフ日</t>
  </si>
  <si>
    <t>決裁</t>
  </si>
  <si>
    <t>採点</t>
  </si>
  <si>
    <t>商談の翌日までに、録画を見て 40_採点シート に◯△☓を付ける。最初は上司が付け、項目が固まったら AI に任せる</t>
  </si>
  <si>
    <t>記録先（CRM）</t>
  </si>
  <si>
    <t>ヨミ会</t>
  </si>
  <si>
    <t>味方のサインがそろい、決める人との場が決まれば B</t>
  </si>
  <si>
    <t>週1回。30_ヨミ定義 の表に当てて確定する。表で決まらないヨミが出たら、表の方を直す</t>
  </si>
  <si>
    <t>決裁 実施済み</t>
  </si>
  <si>
    <t>担当者の役割</t>
  </si>
  <si>
    <t>「どこまでご判断される立場ですか」</t>
  </si>
  <si>
    <t>ステージが2週間動かず、次回日程も無い商談は、ヨミ会で保留にするかを決める</t>
  </si>
  <si>
    <t>決める人か、上に通す人かで、次の回の相手が決まる</t>
  </si>
  <si>
    <t>手続きと日付がすべて決まれば A。見送りなら保留</t>
  </si>
  <si>
    <t>合意済み（契約待ち）</t>
  </si>
  <si>
    <t>決め方（流れ）</t>
  </si>
  <si>
    <t>「外部のサービスは、どういう流れで決まることが多いですか」</t>
  </si>
  <si>
    <t>「誰が決めますか」より、流れを聞く方が決める人と決め方が出る</t>
  </si>
  <si>
    <t>行の数は商談の回数に合わせる。2回で決まる商材なら2行、1回なら1行。ヨミの段も4つとは限らない。</t>
  </si>
  <si>
    <t>決裁ルート</t>
  </si>
  <si>
    <t>運用のルール</t>
  </si>
  <si>
    <t>決める人</t>
  </si>
  <si>
    <t>「最終的には、どなたのご判断になりますか」</t>
  </si>
  <si>
    <t>決める人が分からないと、提案しても止まる</t>
  </si>
  <si>
    <t>1</t>
  </si>
  <si>
    <t>決裁者</t>
  </si>
  <si>
    <t>金額の区分</t>
  </si>
  <si>
    <t>「金額によって、決める方は変わりますか」</t>
  </si>
  <si>
    <t>担当者の裁量の内側なら早い。超えるなら決める人との場が要る</t>
  </si>
  <si>
    <t>現状</t>
  </si>
  <si>
    <t>ヨミは初回を終えた商談すべてに付ける。担当者が仮置きし、ヨミ会で確定する</t>
  </si>
  <si>
    <t>「体制は何名で、どこまで進んでいますか」</t>
  </si>
  <si>
    <t>どこから支援するか（提案の範囲）を決める</t>
  </si>
  <si>
    <t>商談メモ</t>
  </si>
  <si>
    <t>課題（相手の言葉で）</t>
  </si>
  <si>
    <t>深掘りしない。出た言葉を原文で書き取る</t>
  </si>
  <si>
    <t>2</t>
  </si>
  <si>
    <t>こちらから列挙しない。原文が提案の背景になる</t>
  </si>
  <si>
    <t>ヨミは上の表で決める。感覚で上げ下げしない。表で決まらないヨミが出たら、表の方を直す</t>
  </si>
  <si>
    <t>3</t>
  </si>
  <si>
    <t>経営からの期待</t>
  </si>
  <si>
    <t>クローズ予定日は、結論日が分かればその日。分からなければ聞いた発注時期を仮で入れる</t>
  </si>
  <si>
    <t>「この取り組みは、経営からどう期待されていますか」</t>
  </si>
  <si>
    <t>決める人が見ているのは経営の数字。成果の定義が書ける</t>
  </si>
  <si>
    <t>4</t>
  </si>
  <si>
    <t>2週間動かず、次回日程も無い商談は、ヨミ会で保留にするかを決める</t>
  </si>
  <si>
    <t>優先事項</t>
  </si>
  <si>
    <t>過去の外部支援・比較先</t>
  </si>
  <si>
    <t>「これまで外部を使われたことや、他に相談中の会社はありますか」</t>
  </si>
  <si>
    <t>比較先で差別化の話し方が変わる。過去の失敗が判断基準になる</t>
  </si>
  <si>
    <t>ステージ（例）</t>
  </si>
  <si>
    <t>入る条件</t>
  </si>
  <si>
    <t>この段階で記録する項目</t>
  </si>
  <si>
    <t>競合</t>
  </si>
  <si>
    <t>アポ獲得済み</t>
  </si>
  <si>
    <t>優先順位</t>
  </si>
  <si>
    <t>初回の日時が決まった</t>
  </si>
  <si>
    <t>「両方」と言われたら「先に手を付けるならどちらですか」</t>
  </si>
  <si>
    <t>検討時期・発注時期、リードの出所</t>
  </si>
  <si>
    <t>「両方」で受けると一般論の提案になる</t>
  </si>
  <si>
    <t>初回を行い、銅が取れた</t>
  </si>
  <si>
    <t>成功の定義</t>
  </si>
  <si>
    <t>担当者の役割、次回日程、課題（原文）、決める人（分かれば）</t>
  </si>
  <si>
    <t>「それがどうなったら、成功と言えそうですか」</t>
  </si>
  <si>
    <t>提案の成果と期間の根拠になる</t>
  </si>
  <si>
    <t>期待する成果</t>
  </si>
  <si>
    <t>提案を行った</t>
  </si>
  <si>
    <t>本音・不安</t>
  </si>
  <si>
    <t>味方のサイン、決める人との場の日時、予算</t>
  </si>
  <si>
    <t>「率直に、今の体制で届きそうですか」</t>
  </si>
  <si>
    <t>不安を言えた相手は、提案を自分ごととして聞く</t>
  </si>
  <si>
    <t>決める人との場を持った</t>
  </si>
  <si>
    <t>口頭合意、手続きの日付、懸念と判断基準</t>
  </si>
  <si>
    <t>判断の基準</t>
  </si>
  <si>
    <t>「選ぶときに、いちばん重視されるのは何ですか」</t>
  </si>
  <si>
    <t>提案の骨子になる。決裁の回では決める人の基準を聞く</t>
  </si>
  <si>
    <t>決める人が合意し、回収日が決まった</t>
  </si>
  <si>
    <t>回収日、社内承認の起案者と決裁日</t>
  </si>
  <si>
    <t>ネック</t>
  </si>
  <si>
    <t>「社内で気をつけた方がいい点はありますか」</t>
  </si>
  <si>
    <t>早く出た方が対応策を打てる</t>
  </si>
  <si>
    <t>受注／保留／失注</t>
  </si>
  <si>
    <t>契約書を回収した／育成に戻した／見送りが確定した</t>
  </si>
  <si>
    <t>受注日／次に判断する時期／見送りの理由</t>
  </si>
  <si>
    <t>40_採点シート：商談の種類を選ぶと、対象と金銀銅が切り替わる</t>
  </si>
  <si>
    <t>取引の手続き</t>
  </si>
  <si>
    <t>「初めての取引先だと、何か手続きは必要ですか」</t>
  </si>
  <si>
    <t>口座開設や購買の確認で開始日がずれる</t>
  </si>
  <si>
    <t>担当</t>
  </si>
  <si>
    <t>手続き</t>
  </si>
  <si>
    <t>商談先</t>
  </si>
  <si>
    <t>検討時期・発注時期</t>
  </si>
  <si>
    <t>「先日伺った〇月頃、というのは変わりないですか」</t>
  </si>
  <si>
    <t>結論日と提案のスケジュールの根拠。前に聞いていれば確認から入る</t>
  </si>
  <si>
    <t>日付</t>
  </si>
  <si>
    <t>クローズ予定日</t>
  </si>
  <si>
    <t>商談の種類</t>
  </si>
  <si>
    <t>決める理由（期限の根拠）</t>
  </si>
  <si>
    <t>「その時期までに、というのは何か理由がありますか」</t>
  </si>
  <si>
    <t>理由の無い期限は動く</t>
  </si>
  <si>
    <t>結論日の根拠</t>
  </si>
  <si>
    <t>予算の有無・出所</t>
  </si>
  <si>
    <t>「こういった費用は、どちらの予算から出ることが多いですか」</t>
  </si>
  <si>
    <t>有無より、どの費目かが通し方を決める</t>
  </si>
  <si>
    <t>予算</t>
  </si>
  <si>
    <t>—</t>
  </si>
  <si>
    <t>次回日程（その場で確定）</t>
  </si>
  <si>
    <t>「〇日の〇時か、〇日の〇時はいかがでしょうか」</t>
  </si>
  <si>
    <t>「またどこかで」で終わると、次まで数週間空く。質問ではなくクロージングで取る</t>
  </si>
  <si>
    <t>次回アクション日</t>
  </si>
  <si>
    <t>採点者</t>
  </si>
  <si>
    <t>B3 で商談の種類（初回／提案／決裁）を選ぶ。録画を見て G 列に ◯（できた）△（一部）☓（できていない）を付ける。下に網羅率と到達ゴールが出る。項目は 20_質問設計 と同じにそろえる。</t>
  </si>
  <si>
    <t>フェーズ</t>
  </si>
  <si>
    <t>この回の目標</t>
  </si>
  <si>
    <t>評価</t>
  </si>
  <si>
    <t>事前準備</t>
  </si>
  <si>
    <t>相手の公開情報と、前回までに取れた項目を確認した</t>
  </si>
  <si>
    <t>課題の仮説と、近い事例を用意した</t>
  </si>
  <si>
    <t>オープニング</t>
  </si>
  <si>
    <t>今日の流れと終了時刻を示し、同意を得た</t>
  </si>
  <si>
    <t>相手が聞きたいこと・時間をくれた背景を確認した</t>
  </si>
  <si>
    <t>「今日は伺い、次回提案させてほしい」の合意</t>
  </si>
  <si>
    <t>ヒアリング</t>
  </si>
  <si>
    <t>説明・提案</t>
  </si>
  <si>
    <t>自社の説明を短く、相手の課題に寄せた</t>
  </si>
  <si>
    <t>相手の課題を、打ち手と翌週から動ける形に翻訳した</t>
  </si>
  <si>
    <t>成果の定義と、プラン・価格帯を示した</t>
  </si>
  <si>
    <t>率直な感想を聞き、出たネックに答えた</t>
  </si>
  <si>
    <t>クロージング</t>
  </si>
  <si>
    <t>決める人の同席の依頼と合意</t>
  </si>
  <si>
    <t>担当者の味方のサイン（1 社内事情／2 推す／3 動く）</t>
  </si>
  <si>
    <t>口頭の合意（進めたい意思）</t>
  </si>
  <si>
    <t>結論日</t>
  </si>
  <si>
    <t>受注までの手続きと日付</t>
  </si>
  <si>
    <t>全体</t>
  </si>
  <si>
    <t>一方向の説明になっていない（相手が話す時間が長い）</t>
  </si>
  <si>
    <t>クロージングの時間を確保した</t>
  </si>
  <si>
    <t>対象数</t>
  </si>
  <si>
    <t>◯の数</t>
  </si>
  <si>
    <t>網羅率</t>
  </si>
  <si>
    <t>合計</t>
  </si>
  <si>
    <t>この回のゴール</t>
  </si>
  <si>
    <t>判定</t>
  </si>
  <si>
    <t>到達ゴール</t>
  </si>
  <si>
    <t>次に直すこと（手で書く）</t>
  </si>
  <si>
    <t>☓だった項目のうち、この回の目標に入っていたもの</t>
  </si>
  <si>
    <t>次の商談で最初に取りに行く項目と、使う質問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</si>
</sst>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7">
    <font>
      <sz val="10.0"/>
      <color rgb="FF000000"/>
      <name val="Arial"/>
      <scheme val="minor"/>
    </font>
    <font>
      <b/>
      <sz val="14.0"/>
      <color theme="1"/>
      <name val="Noto Sans JP"/>
    </font>
    <font>
      <sz val="10.0"/>
      <color rgb="FF606B7A"/>
      <name val="Noto Sans JP"/>
    </font>
    <font>
      <sz val="10.0"/>
      <color theme="1"/>
      <name val="Noto Sans JP"/>
    </font>
    <font>
      <b/>
      <sz val="10.0"/>
      <color rgb="FFFFFFFF"/>
      <name val="Noto Sans JP"/>
    </font>
    <font>
      <color theme="1"/>
      <name val="Arial"/>
      <scheme val="minor"/>
    </font>
    <font>
      <b/>
      <sz val="10.0"/>
      <color theme="1"/>
      <name val="Noto Sans JP"/>
    </font>
  </fonts>
  <fills count="7">
    <fill>
      <patternFill patternType="none"/>
    </fill>
    <fill>
      <patternFill patternType="lightGray"/>
    </fill>
    <fill>
      <patternFill patternType="solid">
        <fgColor rgb="FF142F5C"/>
        <bgColor rgb="FF142F5C"/>
      </patternFill>
    </fill>
    <fill>
      <patternFill patternType="solid">
        <fgColor rgb="FFF9EFD6"/>
        <bgColor rgb="FFF9EFD6"/>
      </patternFill>
    </fill>
    <fill>
      <patternFill patternType="solid">
        <fgColor rgb="FFEDEDED"/>
        <bgColor rgb="FFEDEDED"/>
      </patternFill>
    </fill>
    <fill>
      <patternFill patternType="solid">
        <fgColor rgb="FFF4E8DB"/>
        <bgColor rgb="FFF4E8DB"/>
      </patternFill>
    </fill>
    <fill>
      <patternFill patternType="solid">
        <fgColor rgb="FFF0F1F4"/>
        <bgColor rgb="FFF0F1F4"/>
      </patternFill>
    </fill>
  </fills>
  <borders count="4">
    <border/>
    <border>
      <left style="thin">
        <color rgb="FFD8DDE5"/>
      </left>
      <right style="thin">
        <color rgb="FFD8DDE5"/>
      </right>
      <top style="thin">
        <color rgb="FFD8DDE5"/>
      </top>
      <bottom style="thin">
        <color rgb="FFD8DDE5"/>
      </bottom>
    </border>
    <border>
      <left style="thin">
        <color rgb="FFD8DDE5"/>
      </left>
      <top style="thin">
        <color rgb="FFD8DDE5"/>
      </top>
      <bottom style="thin">
        <color rgb="FFD8DDE5"/>
      </bottom>
    </border>
    <border>
      <right style="thin">
        <color rgb="FFD8DDE5"/>
      </right>
      <top style="thin">
        <color rgb="FFD8DDE5"/>
      </top>
      <bottom style="thin">
        <color rgb="FFD8DDE5"/>
      </bottom>
    </border>
  </borders>
  <cellStyleXfs count="1">
    <xf borderId="0" fillId="0" fontId="0" numFmtId="0" applyAlignment="1" applyFont="1"/>
  </cellStyleXfs>
  <cellXfs count="31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shrinkToFit="0" vertical="center" wrapText="0"/>
    </xf>
    <xf borderId="0" fillId="0" fontId="2" numFmtId="0" xfId="0" applyAlignment="1" applyFont="1">
      <alignment shrinkToFit="0" vertical="center" wrapText="0"/>
    </xf>
    <xf borderId="0" fillId="0" fontId="3" numFmtId="0" xfId="0" applyAlignment="1" applyFont="1">
      <alignment shrinkToFit="0" vertical="center" wrapText="1"/>
    </xf>
    <xf borderId="0" fillId="0" fontId="2" numFmtId="0" xfId="0" applyAlignment="1" applyFont="1">
      <alignment readingOrder="0" shrinkToFit="0" vertical="center" wrapText="0"/>
    </xf>
    <xf borderId="1" fillId="2" fontId="4" numFmtId="0" xfId="0" applyAlignment="1" applyBorder="1" applyFill="1" applyFont="1">
      <alignment shrinkToFit="0" vertical="center" wrapText="1"/>
    </xf>
    <xf borderId="1" fillId="0" fontId="3" numFmtId="0" xfId="0" applyAlignment="1" applyBorder="1" applyFont="1">
      <alignment shrinkToFit="0" vertical="center" wrapText="1"/>
    </xf>
    <xf borderId="1" fillId="3" fontId="3" numFmtId="0" xfId="0" applyAlignment="1" applyBorder="1" applyFill="1" applyFont="1">
      <alignment shrinkToFit="0" vertical="center" wrapText="1"/>
    </xf>
    <xf borderId="2" fillId="2" fontId="4" numFmtId="0" xfId="0" applyAlignment="1" applyBorder="1" applyFill="1" applyFont="1">
      <alignment shrinkToFit="0" vertical="center" wrapText="0"/>
    </xf>
    <xf borderId="1" fillId="4" fontId="3" numFmtId="0" xfId="0" applyAlignment="1" applyBorder="1" applyFill="1" applyFont="1">
      <alignment shrinkToFit="0" vertical="center" wrapText="1"/>
    </xf>
    <xf borderId="1" fillId="2" fontId="4" numFmtId="0" xfId="0" applyAlignment="1" applyBorder="1" applyFill="1" applyFont="1">
      <alignment vertical="center"/>
    </xf>
    <xf borderId="3" fillId="2" fontId="4" numFmtId="0" xfId="0" applyAlignment="1" applyBorder="1" applyFill="1" applyFont="1">
      <alignment shrinkToFit="0" vertical="center" wrapText="0"/>
    </xf>
    <xf borderId="1" fillId="5" fontId="3" numFmtId="0" xfId="0" applyAlignment="1" applyBorder="1" applyFill="1" applyFont="1">
      <alignment shrinkToFit="0" vertical="center" wrapText="1"/>
    </xf>
    <xf borderId="1" fillId="3" fontId="3" numFmtId="0" xfId="0" applyAlignment="1" applyBorder="1" applyFill="1" applyFont="1">
      <alignment readingOrder="0" shrinkToFit="0" vertical="center" wrapText="1"/>
    </xf>
    <xf borderId="0" fillId="0" fontId="5" numFmtId="0" xfId="0" applyAlignment="1" applyFont="1">
      <alignment horizontal="right" readingOrder="0" vertical="center"/>
    </xf>
    <xf borderId="1" fillId="0" fontId="3" numFmtId="0" xfId="0" applyAlignment="1" applyBorder="1" applyFont="1">
      <alignment readingOrder="0" shrinkToFit="0" vertical="center" wrapText="1"/>
    </xf>
    <xf borderId="1" fillId="0" fontId="3" numFmtId="9" xfId="0" applyAlignment="1" applyBorder="1" applyFont="1" applyNumberFormat="1">
      <alignment horizontal="center" vertical="center"/>
    </xf>
    <xf borderId="1" fillId="4" fontId="3" numFmtId="0" xfId="0" applyAlignment="1" applyBorder="1" applyFill="1" applyFont="1">
      <alignment readingOrder="0" shrinkToFit="0" vertical="center" wrapText="1"/>
    </xf>
    <xf borderId="2" fillId="0" fontId="3" numFmtId="0" xfId="0" applyAlignment="1" applyBorder="1" applyFont="1">
      <alignment shrinkToFit="0" vertical="center" wrapText="0"/>
    </xf>
    <xf borderId="3" fillId="0" fontId="3" numFmtId="0" xfId="0" applyAlignment="1" applyBorder="1" applyFont="1">
      <alignment shrinkToFit="0" vertical="center" wrapText="0"/>
    </xf>
    <xf borderId="1" fillId="5" fontId="3" numFmtId="0" xfId="0" applyAlignment="1" applyBorder="1" applyFill="1" applyFont="1">
      <alignment readingOrder="0" shrinkToFit="0" vertical="center" wrapText="1"/>
    </xf>
    <xf quotePrefix="1" borderId="1" fillId="0" fontId="3" numFmtId="0" xfId="0" applyAlignment="1" applyBorder="1" applyFont="1">
      <alignment shrinkToFit="0" vertical="center" wrapText="1"/>
    </xf>
    <xf borderId="1" fillId="0" fontId="3" numFmtId="0" xfId="0" applyAlignment="1" applyBorder="1" applyFont="1">
      <alignment shrinkToFit="0" vertical="center" wrapText="1"/>
    </xf>
    <xf borderId="1" fillId="0" fontId="3" numFmtId="0" xfId="0" applyAlignment="1" applyBorder="1" applyFont="1">
      <alignment horizontal="center" shrinkToFit="0" vertical="center" wrapText="1"/>
    </xf>
    <xf borderId="1" fillId="6" fontId="6" numFmtId="0" xfId="0" applyAlignment="1" applyBorder="1" applyFill="1" applyFont="1">
      <alignment horizontal="center" shrinkToFit="0" vertical="center" wrapText="1"/>
    </xf>
    <xf borderId="1" fillId="0" fontId="3" numFmtId="9" xfId="0" applyAlignment="1" applyBorder="1" applyFont="1" applyNumberFormat="1">
      <alignment horizontal="center" shrinkToFit="0" vertical="center" wrapText="1"/>
    </xf>
    <xf borderId="1" fillId="0" fontId="6" numFmtId="0" xfId="0" applyAlignment="1" applyBorder="1" applyFont="1">
      <alignment shrinkToFit="0" vertical="center" wrapText="1"/>
    </xf>
    <xf borderId="1" fillId="0" fontId="6" numFmtId="0" xfId="0" applyAlignment="1" applyBorder="1" applyFont="1">
      <alignment horizontal="center" shrinkToFit="0" vertical="center" wrapText="1"/>
    </xf>
    <xf borderId="1" fillId="0" fontId="6" numFmtId="9" xfId="0" applyAlignment="1" applyBorder="1" applyFont="1" applyNumberFormat="1">
      <alignment horizontal="center" shrinkToFit="0" vertical="center" wrapText="1"/>
    </xf>
    <xf borderId="1" fillId="3" fontId="6" numFmtId="0" xfId="0" applyAlignment="1" applyBorder="1" applyFill="1" applyFont="1">
      <alignment shrinkToFit="0" vertical="center" wrapText="1"/>
    </xf>
    <xf borderId="1" fillId="3" fontId="6" numFmtId="0" xfId="0" applyAlignment="1" applyBorder="1" applyFill="1" applyFont="1">
      <alignment horizontal="center" shrinkToFit="0" vertical="center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9" Type="http://schemas.openxmlformats.org/officeDocument/2006/relationships/worksheet" Target="worksheets/sheet5.xml"/><Relationship Id="rId5" Type="http://schemas.openxmlformats.org/officeDocument/2006/relationships/worksheet" Target="worksheets/sheet1.xml"/><Relationship Id="rId6" Type="http://schemas.openxmlformats.org/officeDocument/2006/relationships/worksheet" Target="worksheets/sheet2.xml"/><Relationship Id="rId7" Type="http://schemas.openxmlformats.org/officeDocument/2006/relationships/worksheet" Target="worksheets/sheet3.xml"/><Relationship Id="rId8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25.13"/>
    <col customWidth="1" min="2" max="2" width="70.13"/>
    <col customWidth="1" min="3" max="3" width="52.63"/>
  </cols>
  <sheetData>
    <row r="1" ht="24.0" customHeight="1">
      <c r="A1" s="1" t="s">
        <v>2</v>
      </c>
    </row>
    <row r="2" ht="18.0" customHeight="1">
      <c r="A2" s="2" t="s">
        <v>13</v>
      </c>
    </row>
    <row r="3">
      <c r="A3" s="3" t="s">
        <v>6</v>
      </c>
    </row>
    <row r="4">
      <c r="A4" s="5" t="s">
        <v>20</v>
      </c>
      <c r="B4" s="5" t="s">
        <v>22</v>
      </c>
      <c r="C4" s="5" t="s">
        <v>23</v>
      </c>
    </row>
    <row r="5">
      <c r="A5" s="6" t="s">
        <v>26</v>
      </c>
      <c r="B5" s="6" t="s">
        <v>29</v>
      </c>
      <c r="C5" s="6" t="s">
        <v>30</v>
      </c>
    </row>
    <row r="6">
      <c r="A6" s="6" t="s">
        <v>31</v>
      </c>
      <c r="B6" s="6" t="s">
        <v>33</v>
      </c>
      <c r="C6" s="6" t="s">
        <v>34</v>
      </c>
    </row>
    <row r="7">
      <c r="A7" s="6" t="s">
        <v>35</v>
      </c>
      <c r="B7" s="6" t="s">
        <v>36</v>
      </c>
      <c r="C7" s="6" t="s">
        <v>37</v>
      </c>
    </row>
    <row r="8">
      <c r="A8" s="6" t="s">
        <v>38</v>
      </c>
      <c r="B8" s="6" t="s">
        <v>39</v>
      </c>
      <c r="C8" s="6" t="s">
        <v>40</v>
      </c>
    </row>
    <row r="9">
      <c r="A9" s="3" t="s">
        <v>6</v>
      </c>
    </row>
    <row r="10">
      <c r="A10" s="5" t="s">
        <v>43</v>
      </c>
      <c r="B10" s="5" t="s">
        <v>45</v>
      </c>
      <c r="C10" s="5" t="s">
        <v>47</v>
      </c>
    </row>
    <row r="11">
      <c r="A11" s="13" t="s">
        <v>50</v>
      </c>
      <c r="B11" s="7" t="s">
        <v>54</v>
      </c>
      <c r="C11" s="7" t="s">
        <v>56</v>
      </c>
    </row>
    <row r="12">
      <c r="A12" s="17" t="s">
        <v>60</v>
      </c>
      <c r="B12" s="9" t="s">
        <v>70</v>
      </c>
      <c r="C12" s="9" t="s">
        <v>72</v>
      </c>
    </row>
    <row r="13">
      <c r="A13" s="20" t="s">
        <v>74</v>
      </c>
      <c r="B13" s="12" t="s">
        <v>85</v>
      </c>
      <c r="C13" s="12" t="s">
        <v>88</v>
      </c>
    </row>
    <row r="14">
      <c r="A14" s="3" t="s">
        <v>6</v>
      </c>
    </row>
    <row r="15">
      <c r="A15" s="5" t="s">
        <v>95</v>
      </c>
      <c r="B15" s="5" t="s">
        <v>45</v>
      </c>
      <c r="C15" s="5" t="s">
        <v>6</v>
      </c>
    </row>
    <row r="16">
      <c r="A16" s="6" t="s">
        <v>99</v>
      </c>
      <c r="B16" s="6" t="s">
        <v>100</v>
      </c>
      <c r="C16" s="6" t="s">
        <v>6</v>
      </c>
    </row>
    <row r="17">
      <c r="A17" s="6" t="s">
        <v>104</v>
      </c>
      <c r="B17" s="6" t="s">
        <v>108</v>
      </c>
      <c r="C17" s="6" t="s">
        <v>6</v>
      </c>
    </row>
    <row r="18">
      <c r="A18" s="6" t="s">
        <v>110</v>
      </c>
      <c r="B18" s="6" t="s">
        <v>114</v>
      </c>
      <c r="C18" s="6" t="s">
        <v>6</v>
      </c>
    </row>
    <row r="19">
      <c r="A19" s="6" t="s">
        <v>132</v>
      </c>
      <c r="B19" s="6" t="s">
        <v>134</v>
      </c>
      <c r="C19" s="6" t="s">
        <v>6</v>
      </c>
    </row>
    <row r="20">
      <c r="A20" s="6" t="s">
        <v>139</v>
      </c>
      <c r="B20" s="6" t="s">
        <v>142</v>
      </c>
      <c r="C20" s="6" t="s">
        <v>6</v>
      </c>
    </row>
    <row r="21">
      <c r="A21" s="3" t="s">
        <v>6</v>
      </c>
    </row>
    <row r="22">
      <c r="A22" s="5" t="s">
        <v>148</v>
      </c>
      <c r="B22" s="5" t="s">
        <v>6</v>
      </c>
      <c r="C22" s="5" t="s">
        <v>6</v>
      </c>
    </row>
    <row r="23">
      <c r="A23" s="6" t="s">
        <v>153</v>
      </c>
      <c r="B23" s="6" t="s">
        <v>154</v>
      </c>
      <c r="C23" s="6" t="s">
        <v>6</v>
      </c>
    </row>
    <row r="24">
      <c r="A24" s="6" t="s">
        <v>156</v>
      </c>
      <c r="B24" s="6" t="s">
        <v>158</v>
      </c>
      <c r="C24" s="6" t="s">
        <v>6</v>
      </c>
    </row>
    <row r="25">
      <c r="A25" s="6" t="s">
        <v>106</v>
      </c>
      <c r="B25" s="6" t="s">
        <v>162</v>
      </c>
      <c r="C25" s="6" t="s">
        <v>6</v>
      </c>
    </row>
  </sheetData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>
      <pane xSplit="1.0" ySplit="4.0" topLeftCell="B5" activePane="bottomRight" state="frozen"/>
      <selection activeCell="B1" sqref="B1" pane="topRight"/>
      <selection activeCell="A5" sqref="A5" pane="bottomLeft"/>
      <selection activeCell="B5" sqref="B5" pane="bottomRight"/>
    </sheetView>
  </sheetViews>
  <sheetFormatPr customHeight="1" defaultColWidth="12.63" defaultRowHeight="15.75"/>
  <cols>
    <col customWidth="1" min="1" max="1" width="28.88"/>
    <col customWidth="1" min="2" max="4" width="42.63"/>
  </cols>
  <sheetData>
    <row r="1" ht="24.0" customHeight="1">
      <c r="A1" s="1" t="s">
        <v>0</v>
      </c>
    </row>
    <row r="2" ht="18.0" customHeight="1">
      <c r="A2" s="2" t="s">
        <v>4</v>
      </c>
    </row>
    <row r="3">
      <c r="A3" s="3" t="s">
        <v>6</v>
      </c>
    </row>
    <row r="4">
      <c r="A4" s="5" t="s">
        <v>6</v>
      </c>
      <c r="B4" s="5" t="s">
        <v>8</v>
      </c>
      <c r="C4" s="5" t="s">
        <v>9</v>
      </c>
      <c r="D4" s="5" t="s">
        <v>10</v>
      </c>
    </row>
    <row r="5">
      <c r="A5" s="6" t="s">
        <v>11</v>
      </c>
      <c r="B5" s="6" t="s">
        <v>14</v>
      </c>
      <c r="C5" s="6" t="s">
        <v>15</v>
      </c>
      <c r="D5" s="6" t="s">
        <v>16</v>
      </c>
    </row>
    <row r="6">
      <c r="A6" s="7" t="s">
        <v>18</v>
      </c>
      <c r="B6" s="7" t="s">
        <v>24</v>
      </c>
      <c r="C6" s="7" t="s">
        <v>27</v>
      </c>
      <c r="D6" s="7" t="s">
        <v>28</v>
      </c>
    </row>
    <row r="7">
      <c r="A7" s="9" t="s">
        <v>32</v>
      </c>
      <c r="B7" s="9" t="s">
        <v>41</v>
      </c>
      <c r="C7" s="9" t="s">
        <v>42</v>
      </c>
      <c r="D7" s="9" t="s">
        <v>44</v>
      </c>
    </row>
    <row r="8">
      <c r="A8" s="12" t="s">
        <v>48</v>
      </c>
      <c r="B8" s="12" t="s">
        <v>55</v>
      </c>
      <c r="C8" s="12" t="s">
        <v>57</v>
      </c>
      <c r="D8" s="12" t="s">
        <v>59</v>
      </c>
    </row>
    <row r="9">
      <c r="A9" s="6" t="s">
        <v>61</v>
      </c>
      <c r="B9" s="6" t="s">
        <v>62</v>
      </c>
      <c r="C9" s="6" t="s">
        <v>63</v>
      </c>
      <c r="D9" s="6" t="s">
        <v>64</v>
      </c>
    </row>
    <row r="10">
      <c r="A10" s="6" t="s">
        <v>67</v>
      </c>
      <c r="B10" s="6" t="s">
        <v>68</v>
      </c>
      <c r="C10" s="6" t="s">
        <v>71</v>
      </c>
      <c r="D10" s="6" t="s">
        <v>71</v>
      </c>
    </row>
    <row r="11">
      <c r="A11" s="3" t="s">
        <v>6</v>
      </c>
    </row>
    <row r="12">
      <c r="A12" s="5" t="s">
        <v>75</v>
      </c>
      <c r="B12" s="5" t="s">
        <v>77</v>
      </c>
      <c r="C12" s="5" t="s">
        <v>78</v>
      </c>
    </row>
    <row r="13">
      <c r="A13" s="6" t="s">
        <v>80</v>
      </c>
      <c r="B13" s="6" t="s">
        <v>81</v>
      </c>
      <c r="C13" s="6" t="s">
        <v>83</v>
      </c>
    </row>
    <row r="14">
      <c r="A14" s="6" t="s">
        <v>86</v>
      </c>
      <c r="B14" s="6" t="s">
        <v>89</v>
      </c>
      <c r="C14" s="6" t="s">
        <v>6</v>
      </c>
    </row>
    <row r="15">
      <c r="A15" s="6" t="s">
        <v>92</v>
      </c>
      <c r="B15" s="6" t="s">
        <v>94</v>
      </c>
      <c r="C15" s="6" t="s">
        <v>105</v>
      </c>
    </row>
    <row r="16">
      <c r="A16" s="3" t="s">
        <v>6</v>
      </c>
    </row>
    <row r="17">
      <c r="A17" s="5" t="s">
        <v>111</v>
      </c>
      <c r="B17" s="5" t="s">
        <v>115</v>
      </c>
      <c r="C17" s="5" t="s">
        <v>117</v>
      </c>
    </row>
    <row r="18">
      <c r="A18" s="6" t="s">
        <v>119</v>
      </c>
      <c r="B18" s="6" t="s">
        <v>122</v>
      </c>
      <c r="C18" s="6" t="s">
        <v>6</v>
      </c>
    </row>
    <row r="19">
      <c r="A19" s="6" t="s">
        <v>126</v>
      </c>
      <c r="B19" s="6" t="s">
        <v>127</v>
      </c>
      <c r="C19" s="6" t="s">
        <v>128</v>
      </c>
    </row>
    <row r="20">
      <c r="A20" s="6" t="s">
        <v>129</v>
      </c>
      <c r="B20" s="6" t="s">
        <v>130</v>
      </c>
      <c r="C20" s="6" t="s">
        <v>131</v>
      </c>
    </row>
    <row r="21">
      <c r="A21" s="6" t="s">
        <v>135</v>
      </c>
      <c r="B21" s="6" t="s">
        <v>138</v>
      </c>
      <c r="C21" s="6" t="s">
        <v>141</v>
      </c>
    </row>
    <row r="22">
      <c r="A22" s="6" t="s">
        <v>143</v>
      </c>
      <c r="B22" s="6" t="s">
        <v>145</v>
      </c>
      <c r="C22" s="6" t="s">
        <v>146</v>
      </c>
    </row>
    <row r="23">
      <c r="A23" s="6" t="s">
        <v>149</v>
      </c>
      <c r="B23" s="6" t="s">
        <v>151</v>
      </c>
      <c r="C23" s="6" t="s">
        <v>6</v>
      </c>
    </row>
  </sheetData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>
      <pane ySplit="11.0" topLeftCell="A12" activePane="bottomLeft" state="frozen"/>
      <selection activeCell="B13" sqref="B13" pane="bottomLeft"/>
    </sheetView>
  </sheetViews>
  <sheetFormatPr customHeight="1" defaultColWidth="12.63" defaultRowHeight="15.75"/>
  <cols>
    <col customWidth="1" min="1" max="1" width="6.38"/>
    <col customWidth="1" min="2" max="2" width="18.88"/>
    <col customWidth="1" min="3" max="3" width="25.13"/>
    <col customWidth="1" min="4" max="5" width="47.63"/>
    <col customWidth="1" min="6" max="8" width="7.63"/>
    <col customWidth="1" min="9" max="9" width="18.88"/>
  </cols>
  <sheetData>
    <row r="1" ht="24.0" customHeight="1">
      <c r="A1" s="1" t="s">
        <v>1</v>
      </c>
    </row>
    <row r="2" ht="18.0" customHeight="1">
      <c r="A2" s="2" t="s">
        <v>12</v>
      </c>
    </row>
    <row r="3">
      <c r="A3" s="3" t="s">
        <v>6</v>
      </c>
    </row>
    <row r="4">
      <c r="A4" s="5" t="s">
        <v>17</v>
      </c>
      <c r="B4" s="5" t="s">
        <v>19</v>
      </c>
      <c r="C4" s="8" t="s">
        <v>21</v>
      </c>
      <c r="D4" s="11"/>
      <c r="E4" s="5" t="s">
        <v>51</v>
      </c>
    </row>
    <row r="5">
      <c r="A5" s="14" t="s">
        <v>53</v>
      </c>
      <c r="B5" s="15" t="s">
        <v>58</v>
      </c>
      <c r="C5" s="18" t="s">
        <v>66</v>
      </c>
      <c r="D5" s="19"/>
      <c r="E5" s="6" t="s">
        <v>84</v>
      </c>
    </row>
    <row r="6">
      <c r="A6" s="14" t="s">
        <v>73</v>
      </c>
      <c r="B6" s="15" t="s">
        <v>91</v>
      </c>
      <c r="C6" s="18" t="s">
        <v>93</v>
      </c>
      <c r="D6" s="19"/>
      <c r="E6" s="6" t="s">
        <v>97</v>
      </c>
    </row>
    <row r="7">
      <c r="A7" s="14" t="s">
        <v>82</v>
      </c>
      <c r="B7" s="15" t="s">
        <v>102</v>
      </c>
      <c r="C7" s="18" t="s">
        <v>103</v>
      </c>
      <c r="D7" s="19"/>
      <c r="E7" s="6" t="s">
        <v>107</v>
      </c>
    </row>
    <row r="8">
      <c r="A8" s="14" t="s">
        <v>96</v>
      </c>
      <c r="B8" s="15" t="s">
        <v>112</v>
      </c>
      <c r="C8" s="18" t="s">
        <v>116</v>
      </c>
      <c r="D8" s="19"/>
      <c r="E8" s="6" t="s">
        <v>118</v>
      </c>
    </row>
    <row r="9">
      <c r="A9" s="14" t="s">
        <v>120</v>
      </c>
      <c r="B9" s="15" t="s">
        <v>121</v>
      </c>
      <c r="C9" s="18" t="s">
        <v>123</v>
      </c>
      <c r="D9" s="19"/>
      <c r="E9" s="6" t="s">
        <v>124</v>
      </c>
    </row>
    <row r="10">
      <c r="A10" s="3" t="s">
        <v>6</v>
      </c>
    </row>
    <row r="11">
      <c r="A11" s="5" t="s">
        <v>17</v>
      </c>
      <c r="B11" s="5" t="s">
        <v>19</v>
      </c>
      <c r="C11" s="5" t="s">
        <v>133</v>
      </c>
      <c r="D11" s="5" t="s">
        <v>136</v>
      </c>
      <c r="E11" s="5" t="s">
        <v>140</v>
      </c>
      <c r="F11" s="5" t="s">
        <v>144</v>
      </c>
      <c r="G11" s="5" t="s">
        <v>9</v>
      </c>
      <c r="H11" s="5" t="s">
        <v>152</v>
      </c>
      <c r="I11" s="5" t="s">
        <v>155</v>
      </c>
    </row>
    <row r="12">
      <c r="A12" s="6">
        <v>1.0</v>
      </c>
      <c r="B12" s="6" t="s">
        <v>53</v>
      </c>
      <c r="C12" s="6" t="s">
        <v>160</v>
      </c>
      <c r="D12" s="6" t="s">
        <v>161</v>
      </c>
      <c r="E12" s="6" t="s">
        <v>163</v>
      </c>
      <c r="F12" s="6" t="s">
        <v>48</v>
      </c>
      <c r="G12" s="6" t="s">
        <v>104</v>
      </c>
      <c r="H12" s="6" t="s">
        <v>104</v>
      </c>
      <c r="I12" s="6" t="s">
        <v>160</v>
      </c>
    </row>
    <row r="13">
      <c r="A13" s="6">
        <v>2.0</v>
      </c>
      <c r="B13" s="6" t="s">
        <v>53</v>
      </c>
      <c r="C13" s="6" t="s">
        <v>166</v>
      </c>
      <c r="D13" s="6" t="s">
        <v>167</v>
      </c>
      <c r="E13" s="6" t="s">
        <v>168</v>
      </c>
      <c r="F13" s="6" t="s">
        <v>18</v>
      </c>
      <c r="G13" s="6" t="s">
        <v>32</v>
      </c>
      <c r="H13" s="6" t="s">
        <v>104</v>
      </c>
      <c r="I13" s="6" t="s">
        <v>170</v>
      </c>
    </row>
    <row r="14">
      <c r="A14" s="6">
        <v>3.0</v>
      </c>
      <c r="B14" s="6" t="s">
        <v>53</v>
      </c>
      <c r="C14" s="6" t="s">
        <v>172</v>
      </c>
      <c r="D14" s="6" t="s">
        <v>173</v>
      </c>
      <c r="E14" s="6" t="s">
        <v>174</v>
      </c>
      <c r="F14" s="6" t="s">
        <v>18</v>
      </c>
      <c r="G14" s="6" t="s">
        <v>48</v>
      </c>
      <c r="H14" s="6" t="s">
        <v>6</v>
      </c>
      <c r="I14" s="6" t="s">
        <v>176</v>
      </c>
    </row>
    <row r="15">
      <c r="A15" s="6">
        <v>4.0</v>
      </c>
      <c r="B15" s="6" t="s">
        <v>53</v>
      </c>
      <c r="C15" s="6" t="s">
        <v>177</v>
      </c>
      <c r="D15" s="6" t="s">
        <v>178</v>
      </c>
      <c r="E15" s="6" t="s">
        <v>179</v>
      </c>
      <c r="F15" s="6" t="s">
        <v>18</v>
      </c>
      <c r="G15" s="6" t="s">
        <v>32</v>
      </c>
      <c r="H15" s="6" t="s">
        <v>6</v>
      </c>
      <c r="I15" s="6" t="s">
        <v>170</v>
      </c>
    </row>
    <row r="16">
      <c r="A16" s="6">
        <v>5.0</v>
      </c>
      <c r="B16" s="6" t="s">
        <v>73</v>
      </c>
      <c r="C16" s="6" t="s">
        <v>180</v>
      </c>
      <c r="D16" s="6" t="s">
        <v>182</v>
      </c>
      <c r="E16" s="6" t="s">
        <v>183</v>
      </c>
      <c r="F16" s="6" t="s">
        <v>32</v>
      </c>
      <c r="G16" s="6" t="s">
        <v>6</v>
      </c>
      <c r="H16" s="6" t="s">
        <v>6</v>
      </c>
      <c r="I16" s="6" t="s">
        <v>184</v>
      </c>
    </row>
    <row r="17">
      <c r="A17" s="6">
        <v>6.0</v>
      </c>
      <c r="B17" s="6" t="s">
        <v>73</v>
      </c>
      <c r="C17" s="6" t="s">
        <v>185</v>
      </c>
      <c r="D17" s="6" t="s">
        <v>186</v>
      </c>
      <c r="E17" s="6" t="s">
        <v>188</v>
      </c>
      <c r="F17" s="6" t="s">
        <v>32</v>
      </c>
      <c r="G17" s="6" t="s">
        <v>104</v>
      </c>
      <c r="H17" s="6" t="s">
        <v>6</v>
      </c>
      <c r="I17" s="6" t="s">
        <v>184</v>
      </c>
    </row>
    <row r="18">
      <c r="A18" s="6">
        <v>7.0</v>
      </c>
      <c r="B18" s="6" t="s">
        <v>73</v>
      </c>
      <c r="C18" s="6" t="s">
        <v>191</v>
      </c>
      <c r="D18" s="6" t="s">
        <v>193</v>
      </c>
      <c r="E18" s="6" t="s">
        <v>194</v>
      </c>
      <c r="F18" s="6" t="s">
        <v>32</v>
      </c>
      <c r="G18" s="6" t="s">
        <v>6</v>
      </c>
      <c r="H18" s="6" t="s">
        <v>48</v>
      </c>
      <c r="I18" s="6" t="s">
        <v>197</v>
      </c>
    </row>
    <row r="19">
      <c r="A19" s="6">
        <v>8.0</v>
      </c>
      <c r="B19" s="6" t="s">
        <v>73</v>
      </c>
      <c r="C19" s="6" t="s">
        <v>198</v>
      </c>
      <c r="D19" s="6" t="s">
        <v>199</v>
      </c>
      <c r="E19" s="6" t="s">
        <v>200</v>
      </c>
      <c r="F19" s="6" t="s">
        <v>18</v>
      </c>
      <c r="G19" s="6" t="s">
        <v>32</v>
      </c>
      <c r="H19" s="6" t="s">
        <v>6</v>
      </c>
      <c r="I19" s="6" t="s">
        <v>204</v>
      </c>
    </row>
    <row r="20">
      <c r="A20" s="6">
        <v>9.0</v>
      </c>
      <c r="B20" s="6" t="s">
        <v>82</v>
      </c>
      <c r="C20" s="6" t="s">
        <v>206</v>
      </c>
      <c r="D20" s="6" t="s">
        <v>208</v>
      </c>
      <c r="E20" s="6" t="s">
        <v>210</v>
      </c>
      <c r="F20" s="6" t="s">
        <v>32</v>
      </c>
      <c r="G20" s="6" t="s">
        <v>104</v>
      </c>
      <c r="H20" s="6" t="s">
        <v>6</v>
      </c>
      <c r="I20" s="6" t="s">
        <v>184</v>
      </c>
    </row>
    <row r="21">
      <c r="A21" s="6">
        <v>10.0</v>
      </c>
      <c r="B21" s="6" t="s">
        <v>82</v>
      </c>
      <c r="C21" s="6" t="s">
        <v>212</v>
      </c>
      <c r="D21" s="6" t="s">
        <v>214</v>
      </c>
      <c r="E21" s="6" t="s">
        <v>215</v>
      </c>
      <c r="F21" s="6" t="s">
        <v>32</v>
      </c>
      <c r="G21" s="6" t="s">
        <v>32</v>
      </c>
      <c r="H21" s="6" t="s">
        <v>32</v>
      </c>
      <c r="I21" s="6" t="s">
        <v>216</v>
      </c>
    </row>
    <row r="22">
      <c r="A22" s="6">
        <v>11.0</v>
      </c>
      <c r="B22" s="6" t="s">
        <v>82</v>
      </c>
      <c r="C22" s="6" t="s">
        <v>218</v>
      </c>
      <c r="D22" s="6" t="s">
        <v>220</v>
      </c>
      <c r="E22" s="6" t="s">
        <v>221</v>
      </c>
      <c r="F22" s="6" t="s">
        <v>32</v>
      </c>
      <c r="G22" s="6" t="s">
        <v>6</v>
      </c>
      <c r="H22" s="6" t="s">
        <v>6</v>
      </c>
      <c r="I22" s="6" t="s">
        <v>184</v>
      </c>
    </row>
    <row r="23">
      <c r="A23" s="6">
        <v>12.0</v>
      </c>
      <c r="B23" s="6" t="s">
        <v>96</v>
      </c>
      <c r="C23" s="6" t="s">
        <v>224</v>
      </c>
      <c r="D23" s="6" t="s">
        <v>225</v>
      </c>
      <c r="E23" s="6" t="s">
        <v>226</v>
      </c>
      <c r="F23" s="6" t="s">
        <v>32</v>
      </c>
      <c r="G23" s="6" t="s">
        <v>32</v>
      </c>
      <c r="H23" s="6" t="s">
        <v>48</v>
      </c>
      <c r="I23" s="6" t="s">
        <v>224</v>
      </c>
    </row>
    <row r="24">
      <c r="A24" s="6">
        <v>13.0</v>
      </c>
      <c r="B24" s="6" t="s">
        <v>96</v>
      </c>
      <c r="C24" s="6" t="s">
        <v>229</v>
      </c>
      <c r="D24" s="6" t="s">
        <v>230</v>
      </c>
      <c r="E24" s="6" t="s">
        <v>231</v>
      </c>
      <c r="F24" s="6" t="s">
        <v>32</v>
      </c>
      <c r="G24" s="6" t="s">
        <v>48</v>
      </c>
      <c r="H24" s="6" t="s">
        <v>48</v>
      </c>
      <c r="I24" s="6" t="s">
        <v>229</v>
      </c>
    </row>
    <row r="25">
      <c r="A25" s="6">
        <v>14.0</v>
      </c>
      <c r="B25" s="6" t="s">
        <v>96</v>
      </c>
      <c r="C25" s="6" t="s">
        <v>236</v>
      </c>
      <c r="D25" s="6" t="s">
        <v>237</v>
      </c>
      <c r="E25" s="6" t="s">
        <v>238</v>
      </c>
      <c r="F25" s="6" t="s">
        <v>6</v>
      </c>
      <c r="G25" s="6" t="s">
        <v>18</v>
      </c>
      <c r="H25" s="6" t="s">
        <v>32</v>
      </c>
      <c r="I25" s="6" t="s">
        <v>240</v>
      </c>
    </row>
    <row r="26">
      <c r="A26" s="6">
        <v>15.0</v>
      </c>
      <c r="B26" s="6" t="s">
        <v>120</v>
      </c>
      <c r="C26" s="6" t="s">
        <v>242</v>
      </c>
      <c r="D26" s="6" t="s">
        <v>243</v>
      </c>
      <c r="E26" s="6" t="s">
        <v>244</v>
      </c>
      <c r="F26" s="6" t="s">
        <v>48</v>
      </c>
      <c r="G26" s="6" t="s">
        <v>104</v>
      </c>
      <c r="H26" s="6" t="s">
        <v>104</v>
      </c>
      <c r="I26" s="6" t="s">
        <v>246</v>
      </c>
    </row>
    <row r="27">
      <c r="A27" s="6">
        <v>16.0</v>
      </c>
      <c r="B27" s="6" t="s">
        <v>120</v>
      </c>
      <c r="C27" s="6" t="s">
        <v>248</v>
      </c>
      <c r="D27" s="6" t="s">
        <v>249</v>
      </c>
      <c r="E27" s="6" t="s">
        <v>250</v>
      </c>
      <c r="F27" s="6" t="s">
        <v>6</v>
      </c>
      <c r="G27" s="6" t="s">
        <v>32</v>
      </c>
      <c r="H27" s="6" t="s">
        <v>48</v>
      </c>
      <c r="I27" s="6" t="s">
        <v>251</v>
      </c>
    </row>
    <row r="28">
      <c r="A28" s="6">
        <v>17.0</v>
      </c>
      <c r="B28" s="6" t="s">
        <v>120</v>
      </c>
      <c r="C28" s="6" t="s">
        <v>252</v>
      </c>
      <c r="D28" s="6" t="s">
        <v>253</v>
      </c>
      <c r="E28" s="6" t="s">
        <v>254</v>
      </c>
      <c r="F28" s="6" t="s">
        <v>18</v>
      </c>
      <c r="G28" s="6" t="s">
        <v>32</v>
      </c>
      <c r="H28" s="6" t="s">
        <v>104</v>
      </c>
      <c r="I28" s="6" t="s">
        <v>255</v>
      </c>
    </row>
    <row r="29">
      <c r="A29" s="6">
        <v>18.0</v>
      </c>
      <c r="B29" s="6" t="s">
        <v>256</v>
      </c>
      <c r="C29" s="6" t="s">
        <v>257</v>
      </c>
      <c r="D29" s="6" t="s">
        <v>258</v>
      </c>
      <c r="E29" s="6" t="s">
        <v>259</v>
      </c>
      <c r="F29" s="6" t="s">
        <v>48</v>
      </c>
      <c r="G29" s="6" t="s">
        <v>32</v>
      </c>
      <c r="H29" s="6" t="s">
        <v>32</v>
      </c>
      <c r="I29" s="6" t="s">
        <v>260</v>
      </c>
    </row>
  </sheetData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23.88"/>
    <col customWidth="1" min="2" max="2" width="13.88"/>
    <col customWidth="1" min="3" max="3" width="47.63"/>
    <col customWidth="1" min="4" max="4" width="50.13"/>
    <col customWidth="1" min="5" max="6" width="37.63"/>
  </cols>
  <sheetData>
    <row r="1" ht="24.0" customHeight="1">
      <c r="A1" s="1" t="s">
        <v>3</v>
      </c>
    </row>
    <row r="2" ht="18.0" customHeight="1">
      <c r="A2" s="4" t="s">
        <v>5</v>
      </c>
    </row>
    <row r="3">
      <c r="A3" s="3" t="s">
        <v>6</v>
      </c>
    </row>
    <row r="4">
      <c r="A4" s="5" t="s">
        <v>7</v>
      </c>
      <c r="B4" s="10" t="s">
        <v>25</v>
      </c>
      <c r="C4" s="5" t="s">
        <v>46</v>
      </c>
      <c r="D4" s="5" t="s">
        <v>49</v>
      </c>
      <c r="E4" s="5" t="s">
        <v>52</v>
      </c>
    </row>
    <row r="5">
      <c r="A5" s="6" t="s">
        <v>53</v>
      </c>
      <c r="B5" s="16">
        <v>0.9</v>
      </c>
      <c r="C5" s="6" t="s">
        <v>65</v>
      </c>
      <c r="D5" s="6" t="s">
        <v>69</v>
      </c>
      <c r="E5" s="6" t="s">
        <v>6</v>
      </c>
    </row>
    <row r="6">
      <c r="A6" s="6" t="s">
        <v>73</v>
      </c>
      <c r="B6" s="16">
        <v>0.6</v>
      </c>
      <c r="C6" s="6" t="s">
        <v>76</v>
      </c>
      <c r="D6" s="6" t="s">
        <v>79</v>
      </c>
      <c r="E6" s="6" t="s">
        <v>6</v>
      </c>
    </row>
    <row r="7">
      <c r="A7" s="6" t="s">
        <v>82</v>
      </c>
      <c r="B7" s="16">
        <v>0.3</v>
      </c>
      <c r="C7" s="6" t="s">
        <v>87</v>
      </c>
      <c r="D7" s="6" t="s">
        <v>90</v>
      </c>
      <c r="E7" s="6" t="s">
        <v>6</v>
      </c>
    </row>
    <row r="8">
      <c r="A8" s="6" t="s">
        <v>96</v>
      </c>
      <c r="B8" s="16">
        <v>0.1</v>
      </c>
      <c r="C8" s="6" t="s">
        <v>98</v>
      </c>
      <c r="D8" s="6" t="s">
        <v>101</v>
      </c>
      <c r="E8" s="6" t="s">
        <v>6</v>
      </c>
    </row>
    <row r="9">
      <c r="A9" s="6" t="s">
        <v>106</v>
      </c>
      <c r="B9" s="16">
        <v>0.0</v>
      </c>
      <c r="C9" s="6" t="s">
        <v>109</v>
      </c>
      <c r="D9" s="6" t="s">
        <v>113</v>
      </c>
      <c r="E9" s="6" t="s">
        <v>6</v>
      </c>
    </row>
    <row r="10">
      <c r="A10" s="3" t="s">
        <v>6</v>
      </c>
    </row>
    <row r="11">
      <c r="A11" s="5" t="s">
        <v>125</v>
      </c>
      <c r="B11" s="5" t="s">
        <v>18</v>
      </c>
      <c r="C11" s="5" t="s">
        <v>32</v>
      </c>
      <c r="D11" s="5" t="s">
        <v>48</v>
      </c>
      <c r="E11" s="5" t="s">
        <v>78</v>
      </c>
    </row>
    <row r="12">
      <c r="A12" s="6" t="s">
        <v>137</v>
      </c>
      <c r="B12" s="6" t="s">
        <v>82</v>
      </c>
      <c r="C12" s="6" t="s">
        <v>96</v>
      </c>
      <c r="D12" s="6" t="s">
        <v>96</v>
      </c>
      <c r="E12" s="6" t="s">
        <v>147</v>
      </c>
    </row>
    <row r="13">
      <c r="A13" s="6" t="s">
        <v>150</v>
      </c>
      <c r="B13" s="6" t="s">
        <v>73</v>
      </c>
      <c r="C13" s="6" t="s">
        <v>82</v>
      </c>
      <c r="D13" s="6" t="s">
        <v>96</v>
      </c>
      <c r="E13" s="6" t="s">
        <v>157</v>
      </c>
    </row>
    <row r="14">
      <c r="A14" s="6" t="s">
        <v>159</v>
      </c>
      <c r="B14" s="6" t="s">
        <v>53</v>
      </c>
      <c r="C14" s="6" t="s">
        <v>73</v>
      </c>
      <c r="D14" s="6" t="s">
        <v>82</v>
      </c>
      <c r="E14" s="6" t="s">
        <v>164</v>
      </c>
    </row>
    <row r="15">
      <c r="A15" s="6" t="s">
        <v>165</v>
      </c>
      <c r="B15" s="6" t="s">
        <v>53</v>
      </c>
      <c r="C15" s="6" t="s">
        <v>53</v>
      </c>
      <c r="D15" s="6" t="s">
        <v>53</v>
      </c>
      <c r="E15" s="6" t="s">
        <v>6</v>
      </c>
    </row>
    <row r="16" ht="18.0" customHeight="1">
      <c r="A16" s="2" t="s">
        <v>169</v>
      </c>
    </row>
    <row r="17">
      <c r="A17" s="3" t="s">
        <v>6</v>
      </c>
    </row>
    <row r="18">
      <c r="A18" s="5" t="s">
        <v>171</v>
      </c>
      <c r="B18" s="5" t="s">
        <v>6</v>
      </c>
      <c r="C18" s="5" t="s">
        <v>6</v>
      </c>
      <c r="D18" s="5" t="s">
        <v>6</v>
      </c>
      <c r="E18" s="5" t="s">
        <v>6</v>
      </c>
    </row>
    <row r="19">
      <c r="A19" s="21" t="s">
        <v>175</v>
      </c>
      <c r="B19" s="22" t="s">
        <v>181</v>
      </c>
      <c r="C19" s="6" t="s">
        <v>6</v>
      </c>
      <c r="D19" s="6" t="s">
        <v>6</v>
      </c>
      <c r="E19" s="6" t="s">
        <v>6</v>
      </c>
    </row>
    <row r="20">
      <c r="A20" s="21" t="s">
        <v>187</v>
      </c>
      <c r="B20" s="22" t="s">
        <v>189</v>
      </c>
      <c r="C20" s="6" t="s">
        <v>6</v>
      </c>
      <c r="D20" s="6" t="s">
        <v>6</v>
      </c>
      <c r="E20" s="6" t="s">
        <v>6</v>
      </c>
    </row>
    <row r="21">
      <c r="A21" s="21" t="s">
        <v>190</v>
      </c>
      <c r="B21" s="22" t="s">
        <v>192</v>
      </c>
      <c r="C21" s="6" t="s">
        <v>6</v>
      </c>
      <c r="D21" s="6" t="s">
        <v>6</v>
      </c>
      <c r="E21" s="6" t="s">
        <v>6</v>
      </c>
    </row>
    <row r="22">
      <c r="A22" s="21" t="s">
        <v>195</v>
      </c>
      <c r="B22" s="22" t="s">
        <v>196</v>
      </c>
      <c r="C22" s="6" t="s">
        <v>6</v>
      </c>
      <c r="D22" s="6" t="s">
        <v>6</v>
      </c>
      <c r="E22" s="6" t="s">
        <v>6</v>
      </c>
    </row>
    <row r="23">
      <c r="A23" s="3" t="s">
        <v>6</v>
      </c>
    </row>
    <row r="24">
      <c r="A24" s="5" t="s">
        <v>201</v>
      </c>
      <c r="B24" s="5" t="s">
        <v>202</v>
      </c>
      <c r="C24" s="5" t="s">
        <v>203</v>
      </c>
      <c r="D24" s="5" t="s">
        <v>6</v>
      </c>
      <c r="E24" s="5" t="s">
        <v>6</v>
      </c>
    </row>
    <row r="25">
      <c r="A25" s="6" t="s">
        <v>205</v>
      </c>
      <c r="B25" s="6" t="s">
        <v>207</v>
      </c>
      <c r="C25" s="6" t="s">
        <v>209</v>
      </c>
      <c r="D25" s="6" t="s">
        <v>6</v>
      </c>
      <c r="E25" s="6" t="s">
        <v>6</v>
      </c>
    </row>
    <row r="26">
      <c r="A26" s="6" t="s">
        <v>137</v>
      </c>
      <c r="B26" s="6" t="s">
        <v>211</v>
      </c>
      <c r="C26" s="6" t="s">
        <v>213</v>
      </c>
      <c r="D26" s="6" t="s">
        <v>6</v>
      </c>
      <c r="E26" s="6" t="s">
        <v>6</v>
      </c>
    </row>
    <row r="27">
      <c r="A27" s="6" t="s">
        <v>150</v>
      </c>
      <c r="B27" s="6" t="s">
        <v>217</v>
      </c>
      <c r="C27" s="6" t="s">
        <v>219</v>
      </c>
      <c r="D27" s="6" t="s">
        <v>6</v>
      </c>
      <c r="E27" s="6" t="s">
        <v>6</v>
      </c>
    </row>
    <row r="28">
      <c r="A28" s="6" t="s">
        <v>159</v>
      </c>
      <c r="B28" s="6" t="s">
        <v>222</v>
      </c>
      <c r="C28" s="6" t="s">
        <v>223</v>
      </c>
      <c r="D28" s="6" t="s">
        <v>6</v>
      </c>
      <c r="E28" s="6" t="s">
        <v>6</v>
      </c>
    </row>
    <row r="29">
      <c r="A29" s="6" t="s">
        <v>165</v>
      </c>
      <c r="B29" s="6" t="s">
        <v>227</v>
      </c>
      <c r="C29" s="6" t="s">
        <v>228</v>
      </c>
      <c r="D29" s="6" t="s">
        <v>6</v>
      </c>
      <c r="E29" s="6" t="s">
        <v>6</v>
      </c>
    </row>
    <row r="30">
      <c r="A30" s="6" t="s">
        <v>232</v>
      </c>
      <c r="B30" s="6" t="s">
        <v>233</v>
      </c>
      <c r="C30" s="6" t="s">
        <v>234</v>
      </c>
      <c r="D30" s="6" t="s">
        <v>6</v>
      </c>
      <c r="E30" s="6" t="s">
        <v>6</v>
      </c>
    </row>
  </sheetData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>
      <pane xSplit="2.0" ySplit="5.0" topLeftCell="C6" activePane="bottomRight" state="frozen"/>
      <selection activeCell="C1" sqref="C1" pane="topRight"/>
      <selection activeCell="A6" sqref="A6" pane="bottomLeft"/>
      <selection activeCell="C6" sqref="C6" pane="bottomRight"/>
    </sheetView>
  </sheetViews>
  <sheetFormatPr customHeight="1" defaultColWidth="12.63" defaultRowHeight="15.75"/>
  <cols>
    <col customWidth="1" min="1" max="1" width="15.13"/>
    <col customWidth="1" min="2" max="2" width="50.13"/>
    <col customWidth="1" min="3" max="5" width="7.63"/>
    <col customWidth="1" min="6" max="6" width="13.88"/>
    <col customWidth="1" min="7" max="7" width="8.88"/>
    <col customWidth="1" min="8" max="8" width="32.63"/>
  </cols>
  <sheetData>
    <row r="1" ht="24.0" customHeight="1">
      <c r="A1" s="1" t="s">
        <v>235</v>
      </c>
    </row>
    <row r="2">
      <c r="A2" s="3" t="s">
        <v>239</v>
      </c>
      <c r="B2" s="3" t="s">
        <v>6</v>
      </c>
      <c r="C2" s="3" t="s">
        <v>241</v>
      </c>
      <c r="D2" s="3" t="s">
        <v>6</v>
      </c>
      <c r="E2" s="3" t="s">
        <v>245</v>
      </c>
      <c r="F2" s="3" t="s">
        <v>6</v>
      </c>
      <c r="G2" s="3" t="s">
        <v>6</v>
      </c>
      <c r="H2" s="3" t="s">
        <v>6</v>
      </c>
    </row>
    <row r="3">
      <c r="A3" s="3" t="s">
        <v>247</v>
      </c>
      <c r="B3" s="3" t="s">
        <v>144</v>
      </c>
      <c r="C3" s="3" t="s">
        <v>261</v>
      </c>
      <c r="D3" s="3" t="s">
        <v>6</v>
      </c>
      <c r="E3" s="3" t="s">
        <v>6</v>
      </c>
      <c r="F3" s="3" t="s">
        <v>6</v>
      </c>
      <c r="G3" s="3" t="s">
        <v>6</v>
      </c>
      <c r="H3" s="3" t="s">
        <v>6</v>
      </c>
    </row>
    <row r="4" ht="18.0" customHeight="1">
      <c r="A4" s="2" t="s">
        <v>262</v>
      </c>
    </row>
    <row r="5">
      <c r="A5" s="5" t="s">
        <v>263</v>
      </c>
      <c r="B5" s="5" t="s">
        <v>133</v>
      </c>
      <c r="C5" s="5" t="s">
        <v>144</v>
      </c>
      <c r="D5" s="5" t="s">
        <v>9</v>
      </c>
      <c r="E5" s="5" t="s">
        <v>152</v>
      </c>
      <c r="F5" s="5" t="s">
        <v>264</v>
      </c>
      <c r="G5" s="5" t="s">
        <v>265</v>
      </c>
      <c r="H5" s="5" t="s">
        <v>78</v>
      </c>
    </row>
    <row r="6">
      <c r="A6" s="6" t="s">
        <v>266</v>
      </c>
      <c r="B6" s="6" t="s">
        <v>267</v>
      </c>
      <c r="C6" s="23" t="s">
        <v>132</v>
      </c>
      <c r="D6" s="23" t="s">
        <v>132</v>
      </c>
      <c r="E6" s="23" t="s">
        <v>132</v>
      </c>
      <c r="F6" s="24" t="str">
        <f t="shared" ref="F6:F39" si="1">IFERROR(CHOOSE(MATCH($B$3,{"初回","提案","決裁"},0),C6,D6,E6),"")</f>
        <v>対象</v>
      </c>
      <c r="G6" s="23" t="s">
        <v>6</v>
      </c>
      <c r="H6" s="6" t="s">
        <v>6</v>
      </c>
    </row>
    <row r="7">
      <c r="A7" s="6" t="s">
        <v>266</v>
      </c>
      <c r="B7" s="6" t="s">
        <v>268</v>
      </c>
      <c r="C7" s="23" t="s">
        <v>132</v>
      </c>
      <c r="D7" s="23" t="s">
        <v>132</v>
      </c>
      <c r="E7" s="23" t="s">
        <v>132</v>
      </c>
      <c r="F7" s="24" t="str">
        <f t="shared" si="1"/>
        <v>対象</v>
      </c>
      <c r="G7" s="23" t="s">
        <v>6</v>
      </c>
      <c r="H7" s="6" t="s">
        <v>6</v>
      </c>
    </row>
    <row r="8">
      <c r="A8" s="6" t="s">
        <v>269</v>
      </c>
      <c r="B8" s="6" t="s">
        <v>270</v>
      </c>
      <c r="C8" s="23" t="s">
        <v>132</v>
      </c>
      <c r="D8" s="23" t="s">
        <v>132</v>
      </c>
      <c r="E8" s="23" t="s">
        <v>132</v>
      </c>
      <c r="F8" s="24" t="str">
        <f t="shared" si="1"/>
        <v>対象</v>
      </c>
      <c r="G8" s="23" t="s">
        <v>6</v>
      </c>
      <c r="H8" s="6" t="s">
        <v>6</v>
      </c>
    </row>
    <row r="9">
      <c r="A9" s="6" t="s">
        <v>269</v>
      </c>
      <c r="B9" s="6" t="s">
        <v>271</v>
      </c>
      <c r="C9" s="23" t="s">
        <v>132</v>
      </c>
      <c r="D9" s="23" t="s">
        <v>132</v>
      </c>
      <c r="E9" s="23" t="s">
        <v>132</v>
      </c>
      <c r="F9" s="24" t="str">
        <f t="shared" si="1"/>
        <v>対象</v>
      </c>
      <c r="G9" s="23" t="s">
        <v>6</v>
      </c>
      <c r="H9" s="6" t="s">
        <v>6</v>
      </c>
    </row>
    <row r="10">
      <c r="A10" s="6" t="s">
        <v>269</v>
      </c>
      <c r="B10" s="6" t="s">
        <v>272</v>
      </c>
      <c r="C10" s="23" t="s">
        <v>110</v>
      </c>
      <c r="D10" s="23" t="s">
        <v>6</v>
      </c>
      <c r="E10" s="23" t="s">
        <v>6</v>
      </c>
      <c r="F10" s="24" t="str">
        <f t="shared" si="1"/>
        <v>必須</v>
      </c>
      <c r="G10" s="23" t="s">
        <v>6</v>
      </c>
      <c r="H10" s="6" t="s">
        <v>6</v>
      </c>
    </row>
    <row r="11">
      <c r="A11" s="6" t="s">
        <v>273</v>
      </c>
      <c r="B11" s="6" t="s">
        <v>160</v>
      </c>
      <c r="C11" s="23" t="s">
        <v>48</v>
      </c>
      <c r="D11" s="23" t="s">
        <v>104</v>
      </c>
      <c r="E11" s="23" t="s">
        <v>104</v>
      </c>
      <c r="F11" s="24" t="str">
        <f t="shared" si="1"/>
        <v>銅</v>
      </c>
      <c r="G11" s="23" t="s">
        <v>6</v>
      </c>
      <c r="H11" s="6" t="s">
        <v>6</v>
      </c>
    </row>
    <row r="12">
      <c r="A12" s="6" t="s">
        <v>273</v>
      </c>
      <c r="B12" s="6" t="s">
        <v>166</v>
      </c>
      <c r="C12" s="23" t="s">
        <v>18</v>
      </c>
      <c r="D12" s="23" t="s">
        <v>32</v>
      </c>
      <c r="E12" s="23" t="s">
        <v>104</v>
      </c>
      <c r="F12" s="24" t="str">
        <f t="shared" si="1"/>
        <v>金</v>
      </c>
      <c r="G12" s="23" t="s">
        <v>6</v>
      </c>
      <c r="H12" s="6" t="s">
        <v>6</v>
      </c>
    </row>
    <row r="13">
      <c r="A13" s="6" t="s">
        <v>273</v>
      </c>
      <c r="B13" s="6" t="s">
        <v>172</v>
      </c>
      <c r="C13" s="23" t="s">
        <v>18</v>
      </c>
      <c r="D13" s="23" t="s">
        <v>48</v>
      </c>
      <c r="E13" s="23" t="s">
        <v>6</v>
      </c>
      <c r="F13" s="24" t="str">
        <f t="shared" si="1"/>
        <v>金</v>
      </c>
      <c r="G13" s="23" t="s">
        <v>6</v>
      </c>
      <c r="H13" s="6" t="s">
        <v>6</v>
      </c>
    </row>
    <row r="14">
      <c r="A14" s="6" t="s">
        <v>273</v>
      </c>
      <c r="B14" s="6" t="s">
        <v>177</v>
      </c>
      <c r="C14" s="23" t="s">
        <v>18</v>
      </c>
      <c r="D14" s="23" t="s">
        <v>32</v>
      </c>
      <c r="E14" s="23" t="s">
        <v>6</v>
      </c>
      <c r="F14" s="24" t="str">
        <f t="shared" si="1"/>
        <v>金</v>
      </c>
      <c r="G14" s="23" t="s">
        <v>6</v>
      </c>
      <c r="H14" s="6" t="s">
        <v>6</v>
      </c>
    </row>
    <row r="15">
      <c r="A15" s="6" t="s">
        <v>273</v>
      </c>
      <c r="B15" s="6" t="s">
        <v>180</v>
      </c>
      <c r="C15" s="23" t="s">
        <v>32</v>
      </c>
      <c r="D15" s="23" t="s">
        <v>6</v>
      </c>
      <c r="E15" s="23" t="s">
        <v>6</v>
      </c>
      <c r="F15" s="24" t="str">
        <f t="shared" si="1"/>
        <v>銀</v>
      </c>
      <c r="G15" s="23" t="s">
        <v>6</v>
      </c>
      <c r="H15" s="6" t="s">
        <v>6</v>
      </c>
    </row>
    <row r="16">
      <c r="A16" s="6" t="s">
        <v>273</v>
      </c>
      <c r="B16" s="6" t="s">
        <v>185</v>
      </c>
      <c r="C16" s="23" t="s">
        <v>32</v>
      </c>
      <c r="D16" s="23" t="s">
        <v>104</v>
      </c>
      <c r="E16" s="23" t="s">
        <v>6</v>
      </c>
      <c r="F16" s="24" t="str">
        <f t="shared" si="1"/>
        <v>銀</v>
      </c>
      <c r="G16" s="23" t="s">
        <v>6</v>
      </c>
      <c r="H16" s="6" t="s">
        <v>6</v>
      </c>
    </row>
    <row r="17">
      <c r="A17" s="6" t="s">
        <v>273</v>
      </c>
      <c r="B17" s="6" t="s">
        <v>191</v>
      </c>
      <c r="C17" s="23" t="s">
        <v>32</v>
      </c>
      <c r="D17" s="23" t="s">
        <v>6</v>
      </c>
      <c r="E17" s="23" t="s">
        <v>48</v>
      </c>
      <c r="F17" s="24" t="str">
        <f t="shared" si="1"/>
        <v>銀</v>
      </c>
      <c r="G17" s="23" t="s">
        <v>6</v>
      </c>
      <c r="H17" s="6" t="s">
        <v>6</v>
      </c>
    </row>
    <row r="18">
      <c r="A18" s="6" t="s">
        <v>273</v>
      </c>
      <c r="B18" s="6" t="s">
        <v>198</v>
      </c>
      <c r="C18" s="23" t="s">
        <v>18</v>
      </c>
      <c r="D18" s="23" t="s">
        <v>32</v>
      </c>
      <c r="E18" s="23" t="s">
        <v>6</v>
      </c>
      <c r="F18" s="24" t="str">
        <f t="shared" si="1"/>
        <v>金</v>
      </c>
      <c r="G18" s="23" t="s">
        <v>6</v>
      </c>
      <c r="H18" s="6" t="s">
        <v>6</v>
      </c>
    </row>
    <row r="19">
      <c r="A19" s="6" t="s">
        <v>273</v>
      </c>
      <c r="B19" s="6" t="s">
        <v>206</v>
      </c>
      <c r="C19" s="23" t="s">
        <v>32</v>
      </c>
      <c r="D19" s="23" t="s">
        <v>104</v>
      </c>
      <c r="E19" s="23" t="s">
        <v>6</v>
      </c>
      <c r="F19" s="24" t="str">
        <f t="shared" si="1"/>
        <v>銀</v>
      </c>
      <c r="G19" s="23" t="s">
        <v>6</v>
      </c>
      <c r="H19" s="6" t="s">
        <v>6</v>
      </c>
    </row>
    <row r="20">
      <c r="A20" s="6" t="s">
        <v>273</v>
      </c>
      <c r="B20" s="6" t="s">
        <v>212</v>
      </c>
      <c r="C20" s="23" t="s">
        <v>32</v>
      </c>
      <c r="D20" s="23" t="s">
        <v>32</v>
      </c>
      <c r="E20" s="23" t="s">
        <v>32</v>
      </c>
      <c r="F20" s="24" t="str">
        <f t="shared" si="1"/>
        <v>銀</v>
      </c>
      <c r="G20" s="23" t="s">
        <v>6</v>
      </c>
      <c r="H20" s="6" t="s">
        <v>6</v>
      </c>
    </row>
    <row r="21">
      <c r="A21" s="6" t="s">
        <v>273</v>
      </c>
      <c r="B21" s="6" t="s">
        <v>218</v>
      </c>
      <c r="C21" s="23" t="s">
        <v>32</v>
      </c>
      <c r="D21" s="23" t="s">
        <v>6</v>
      </c>
      <c r="E21" s="23" t="s">
        <v>6</v>
      </c>
      <c r="F21" s="24" t="str">
        <f t="shared" si="1"/>
        <v>銀</v>
      </c>
      <c r="G21" s="23" t="s">
        <v>6</v>
      </c>
      <c r="H21" s="6" t="s">
        <v>6</v>
      </c>
    </row>
    <row r="22">
      <c r="A22" s="6" t="s">
        <v>273</v>
      </c>
      <c r="B22" s="6" t="s">
        <v>224</v>
      </c>
      <c r="C22" s="23" t="s">
        <v>32</v>
      </c>
      <c r="D22" s="23" t="s">
        <v>32</v>
      </c>
      <c r="E22" s="23" t="s">
        <v>48</v>
      </c>
      <c r="F22" s="24" t="str">
        <f t="shared" si="1"/>
        <v>銀</v>
      </c>
      <c r="G22" s="23" t="s">
        <v>6</v>
      </c>
      <c r="H22" s="6" t="s">
        <v>6</v>
      </c>
    </row>
    <row r="23">
      <c r="A23" s="6" t="s">
        <v>273</v>
      </c>
      <c r="B23" s="6" t="s">
        <v>229</v>
      </c>
      <c r="C23" s="23" t="s">
        <v>32</v>
      </c>
      <c r="D23" s="23" t="s">
        <v>48</v>
      </c>
      <c r="E23" s="23" t="s">
        <v>48</v>
      </c>
      <c r="F23" s="24" t="str">
        <f t="shared" si="1"/>
        <v>銀</v>
      </c>
      <c r="G23" s="23" t="s">
        <v>6</v>
      </c>
      <c r="H23" s="6" t="s">
        <v>6</v>
      </c>
    </row>
    <row r="24">
      <c r="A24" s="6" t="s">
        <v>273</v>
      </c>
      <c r="B24" s="6" t="s">
        <v>236</v>
      </c>
      <c r="C24" s="23" t="s">
        <v>6</v>
      </c>
      <c r="D24" s="23" t="s">
        <v>18</v>
      </c>
      <c r="E24" s="23" t="s">
        <v>32</v>
      </c>
      <c r="F24" s="24" t="str">
        <f t="shared" si="1"/>
        <v/>
      </c>
      <c r="G24" s="23" t="s">
        <v>6</v>
      </c>
      <c r="H24" s="6" t="s">
        <v>6</v>
      </c>
    </row>
    <row r="25">
      <c r="A25" s="6" t="s">
        <v>273</v>
      </c>
      <c r="B25" s="6" t="s">
        <v>242</v>
      </c>
      <c r="C25" s="23" t="s">
        <v>48</v>
      </c>
      <c r="D25" s="23" t="s">
        <v>104</v>
      </c>
      <c r="E25" s="23" t="s">
        <v>104</v>
      </c>
      <c r="F25" s="24" t="str">
        <f t="shared" si="1"/>
        <v>銅</v>
      </c>
      <c r="G25" s="23" t="s">
        <v>6</v>
      </c>
      <c r="H25" s="6" t="s">
        <v>6</v>
      </c>
    </row>
    <row r="26">
      <c r="A26" s="6" t="s">
        <v>273</v>
      </c>
      <c r="B26" s="6" t="s">
        <v>248</v>
      </c>
      <c r="C26" s="23" t="s">
        <v>6</v>
      </c>
      <c r="D26" s="23" t="s">
        <v>32</v>
      </c>
      <c r="E26" s="23" t="s">
        <v>48</v>
      </c>
      <c r="F26" s="24" t="str">
        <f t="shared" si="1"/>
        <v/>
      </c>
      <c r="G26" s="23" t="s">
        <v>6</v>
      </c>
      <c r="H26" s="6" t="s">
        <v>6</v>
      </c>
    </row>
    <row r="27">
      <c r="A27" s="6" t="s">
        <v>273</v>
      </c>
      <c r="B27" s="6" t="s">
        <v>252</v>
      </c>
      <c r="C27" s="23" t="s">
        <v>18</v>
      </c>
      <c r="D27" s="23" t="s">
        <v>32</v>
      </c>
      <c r="E27" s="23" t="s">
        <v>104</v>
      </c>
      <c r="F27" s="24" t="str">
        <f t="shared" si="1"/>
        <v>金</v>
      </c>
      <c r="G27" s="23" t="s">
        <v>6</v>
      </c>
      <c r="H27" s="6" t="s">
        <v>6</v>
      </c>
    </row>
    <row r="28">
      <c r="A28" s="6" t="s">
        <v>274</v>
      </c>
      <c r="B28" s="6" t="s">
        <v>275</v>
      </c>
      <c r="C28" s="23" t="s">
        <v>132</v>
      </c>
      <c r="D28" s="23" t="s">
        <v>132</v>
      </c>
      <c r="E28" s="23" t="s">
        <v>132</v>
      </c>
      <c r="F28" s="24" t="str">
        <f t="shared" si="1"/>
        <v>対象</v>
      </c>
      <c r="G28" s="23" t="s">
        <v>6</v>
      </c>
      <c r="H28" s="6" t="s">
        <v>6</v>
      </c>
    </row>
    <row r="29">
      <c r="A29" s="6" t="s">
        <v>274</v>
      </c>
      <c r="B29" s="6" t="s">
        <v>276</v>
      </c>
      <c r="C29" s="23" t="s">
        <v>6</v>
      </c>
      <c r="D29" s="23" t="s">
        <v>132</v>
      </c>
      <c r="E29" s="23" t="s">
        <v>132</v>
      </c>
      <c r="F29" s="24" t="str">
        <f t="shared" si="1"/>
        <v/>
      </c>
      <c r="G29" s="23" t="s">
        <v>6</v>
      </c>
      <c r="H29" s="6" t="s">
        <v>6</v>
      </c>
    </row>
    <row r="30">
      <c r="A30" s="6" t="s">
        <v>274</v>
      </c>
      <c r="B30" s="6" t="s">
        <v>277</v>
      </c>
      <c r="C30" s="23" t="s">
        <v>6</v>
      </c>
      <c r="D30" s="23" t="s">
        <v>132</v>
      </c>
      <c r="E30" s="23" t="s">
        <v>132</v>
      </c>
      <c r="F30" s="24" t="str">
        <f t="shared" si="1"/>
        <v/>
      </c>
      <c r="G30" s="23" t="s">
        <v>6</v>
      </c>
      <c r="H30" s="6" t="s">
        <v>6</v>
      </c>
    </row>
    <row r="31">
      <c r="A31" s="6" t="s">
        <v>274</v>
      </c>
      <c r="B31" s="6" t="s">
        <v>278</v>
      </c>
      <c r="C31" s="23" t="s">
        <v>6</v>
      </c>
      <c r="D31" s="23" t="s">
        <v>132</v>
      </c>
      <c r="E31" s="23" t="s">
        <v>132</v>
      </c>
      <c r="F31" s="24" t="str">
        <f t="shared" si="1"/>
        <v/>
      </c>
      <c r="G31" s="23" t="s">
        <v>6</v>
      </c>
      <c r="H31" s="6" t="s">
        <v>6</v>
      </c>
    </row>
    <row r="32">
      <c r="A32" s="6" t="s">
        <v>279</v>
      </c>
      <c r="B32" s="6" t="s">
        <v>280</v>
      </c>
      <c r="C32" s="23" t="s">
        <v>18</v>
      </c>
      <c r="D32" s="23" t="s">
        <v>18</v>
      </c>
      <c r="E32" s="23" t="s">
        <v>6</v>
      </c>
      <c r="F32" s="24" t="str">
        <f t="shared" si="1"/>
        <v>金</v>
      </c>
      <c r="G32" s="23" t="s">
        <v>6</v>
      </c>
      <c r="H32" s="6" t="s">
        <v>6</v>
      </c>
    </row>
    <row r="33">
      <c r="A33" s="6" t="s">
        <v>279</v>
      </c>
      <c r="B33" s="6" t="s">
        <v>281</v>
      </c>
      <c r="C33" s="23" t="s">
        <v>6</v>
      </c>
      <c r="D33" s="23" t="s">
        <v>48</v>
      </c>
      <c r="E33" s="23" t="s">
        <v>6</v>
      </c>
      <c r="F33" s="24" t="str">
        <f t="shared" si="1"/>
        <v/>
      </c>
      <c r="G33" s="23" t="s">
        <v>6</v>
      </c>
      <c r="H33" s="6" t="s">
        <v>6</v>
      </c>
    </row>
    <row r="34">
      <c r="A34" s="6" t="s">
        <v>279</v>
      </c>
      <c r="B34" s="6" t="s">
        <v>282</v>
      </c>
      <c r="C34" s="23" t="s">
        <v>6</v>
      </c>
      <c r="D34" s="23" t="s">
        <v>32</v>
      </c>
      <c r="E34" s="23" t="s">
        <v>32</v>
      </c>
      <c r="F34" s="24" t="str">
        <f t="shared" si="1"/>
        <v/>
      </c>
      <c r="G34" s="23" t="s">
        <v>6</v>
      </c>
      <c r="H34" s="6" t="s">
        <v>6</v>
      </c>
    </row>
    <row r="35">
      <c r="A35" s="6" t="s">
        <v>279</v>
      </c>
      <c r="B35" s="6" t="s">
        <v>283</v>
      </c>
      <c r="C35" s="23" t="s">
        <v>6</v>
      </c>
      <c r="D35" s="23" t="s">
        <v>6</v>
      </c>
      <c r="E35" s="23" t="s">
        <v>48</v>
      </c>
      <c r="F35" s="24" t="str">
        <f t="shared" si="1"/>
        <v/>
      </c>
      <c r="G35" s="23" t="s">
        <v>6</v>
      </c>
      <c r="H35" s="6" t="s">
        <v>6</v>
      </c>
    </row>
    <row r="36">
      <c r="A36" s="6" t="s">
        <v>279</v>
      </c>
      <c r="B36" s="6" t="s">
        <v>284</v>
      </c>
      <c r="C36" s="23" t="s">
        <v>6</v>
      </c>
      <c r="D36" s="23" t="s">
        <v>6</v>
      </c>
      <c r="E36" s="23" t="s">
        <v>18</v>
      </c>
      <c r="F36" s="24" t="str">
        <f t="shared" si="1"/>
        <v/>
      </c>
      <c r="G36" s="23" t="s">
        <v>6</v>
      </c>
      <c r="H36" s="6" t="s">
        <v>6</v>
      </c>
    </row>
    <row r="37">
      <c r="A37" s="6" t="s">
        <v>279</v>
      </c>
      <c r="B37" s="6" t="s">
        <v>257</v>
      </c>
      <c r="C37" s="23" t="s">
        <v>48</v>
      </c>
      <c r="D37" s="23" t="s">
        <v>32</v>
      </c>
      <c r="E37" s="23" t="s">
        <v>32</v>
      </c>
      <c r="F37" s="24" t="str">
        <f t="shared" si="1"/>
        <v>銅</v>
      </c>
      <c r="G37" s="23" t="s">
        <v>6</v>
      </c>
      <c r="H37" s="6" t="s">
        <v>6</v>
      </c>
    </row>
    <row r="38">
      <c r="A38" s="6" t="s">
        <v>285</v>
      </c>
      <c r="B38" s="6" t="s">
        <v>286</v>
      </c>
      <c r="C38" s="23" t="s">
        <v>132</v>
      </c>
      <c r="D38" s="23" t="s">
        <v>132</v>
      </c>
      <c r="E38" s="23" t="s">
        <v>132</v>
      </c>
      <c r="F38" s="24" t="str">
        <f t="shared" si="1"/>
        <v>対象</v>
      </c>
      <c r="G38" s="23" t="s">
        <v>6</v>
      </c>
      <c r="H38" s="6" t="s">
        <v>6</v>
      </c>
    </row>
    <row r="39">
      <c r="A39" s="6" t="s">
        <v>285</v>
      </c>
      <c r="B39" s="6" t="s">
        <v>287</v>
      </c>
      <c r="C39" s="23" t="s">
        <v>132</v>
      </c>
      <c r="D39" s="23" t="s">
        <v>132</v>
      </c>
      <c r="E39" s="23" t="s">
        <v>132</v>
      </c>
      <c r="F39" s="24" t="str">
        <f t="shared" si="1"/>
        <v>対象</v>
      </c>
      <c r="G39" s="23" t="s">
        <v>6</v>
      </c>
      <c r="H39" s="6" t="s">
        <v>6</v>
      </c>
    </row>
    <row r="40">
      <c r="A40" s="3" t="s">
        <v>6</v>
      </c>
    </row>
    <row r="41">
      <c r="A41" s="5" t="s">
        <v>263</v>
      </c>
      <c r="B41" s="5" t="s">
        <v>288</v>
      </c>
      <c r="C41" s="5" t="s">
        <v>289</v>
      </c>
      <c r="D41" s="5" t="s">
        <v>290</v>
      </c>
    </row>
    <row r="42">
      <c r="A42" s="6" t="s">
        <v>266</v>
      </c>
      <c r="B42" s="23">
        <f>COUNTIFS($A$6:$A$39,"事前準備",$F$6:$F$39,"?*")</f>
        <v>2</v>
      </c>
      <c r="C42" s="23">
        <f>COUNTIFS($A$6:$A$39,"事前準備",$F$6:$F$39,"?*",$G$6:$G$39,"◯")</f>
        <v>0</v>
      </c>
      <c r="D42" s="25">
        <f t="shared" ref="D42:D48" si="2">IF(B42=0,"—",C42/B42)</f>
        <v>0</v>
      </c>
    </row>
    <row r="43">
      <c r="A43" s="6" t="s">
        <v>269</v>
      </c>
      <c r="B43" s="23">
        <f>COUNTIFS($A$6:$A$39,"オープニング",$F$6:$F$39,"?*")</f>
        <v>3</v>
      </c>
      <c r="C43" s="23">
        <f>COUNTIFS($A$6:$A$39,"オープニング",$F$6:$F$39,"?*",$G$6:$G$39,"◯")</f>
        <v>0</v>
      </c>
      <c r="D43" s="25">
        <f t="shared" si="2"/>
        <v>0</v>
      </c>
    </row>
    <row r="44">
      <c r="A44" s="6" t="s">
        <v>273</v>
      </c>
      <c r="B44" s="23">
        <f>COUNTIFS($A$6:$A$39,"ヒアリング",$F$6:$F$39,"?*")</f>
        <v>15</v>
      </c>
      <c r="C44" s="23">
        <f>COUNTIFS($A$6:$A$39,"ヒアリング",$F$6:$F$39,"?*",$G$6:$G$39,"◯")</f>
        <v>0</v>
      </c>
      <c r="D44" s="25">
        <f t="shared" si="2"/>
        <v>0</v>
      </c>
    </row>
    <row r="45">
      <c r="A45" s="6" t="s">
        <v>274</v>
      </c>
      <c r="B45" s="23">
        <f>COUNTIFS($A$6:$A$39,"説明・提案",$F$6:$F$39,"?*")</f>
        <v>1</v>
      </c>
      <c r="C45" s="23">
        <f>COUNTIFS($A$6:$A$39,"説明・提案",$F$6:$F$39,"?*",$G$6:$G$39,"◯")</f>
        <v>0</v>
      </c>
      <c r="D45" s="25">
        <f t="shared" si="2"/>
        <v>0</v>
      </c>
    </row>
    <row r="46">
      <c r="A46" s="6" t="s">
        <v>279</v>
      </c>
      <c r="B46" s="23">
        <f>COUNTIFS($A$6:$A$39,"クロージング",$F$6:$F$39,"?*")</f>
        <v>2</v>
      </c>
      <c r="C46" s="23">
        <f>COUNTIFS($A$6:$A$39,"クロージング",$F$6:$F$39,"?*",$G$6:$G$39,"◯")</f>
        <v>0</v>
      </c>
      <c r="D46" s="25">
        <f t="shared" si="2"/>
        <v>0</v>
      </c>
    </row>
    <row r="47">
      <c r="A47" s="6" t="s">
        <v>285</v>
      </c>
      <c r="B47" s="23">
        <f>COUNTIFS($A$6:$A$39,"全体",$F$6:$F$39,"?*")</f>
        <v>2</v>
      </c>
      <c r="C47" s="23">
        <f>COUNTIFS($A$6:$A$39,"全体",$F$6:$F$39,"?*",$G$6:$G$39,"◯")</f>
        <v>0</v>
      </c>
      <c r="D47" s="25">
        <f t="shared" si="2"/>
        <v>0</v>
      </c>
    </row>
    <row r="48">
      <c r="A48" s="26" t="s">
        <v>291</v>
      </c>
      <c r="B48" s="27">
        <f t="shared" ref="B48:C48" si="3">SUM(B42:B47)</f>
        <v>25</v>
      </c>
      <c r="C48" s="27">
        <f t="shared" si="3"/>
        <v>0</v>
      </c>
      <c r="D48" s="28">
        <f t="shared" si="2"/>
        <v>0</v>
      </c>
    </row>
    <row r="49">
      <c r="A49" s="3" t="s">
        <v>6</v>
      </c>
    </row>
    <row r="50">
      <c r="A50" s="5" t="s">
        <v>292</v>
      </c>
      <c r="B50" s="5" t="s">
        <v>288</v>
      </c>
      <c r="C50" s="5" t="s">
        <v>289</v>
      </c>
      <c r="D50" s="5" t="s">
        <v>293</v>
      </c>
    </row>
    <row r="51">
      <c r="A51" s="6" t="s">
        <v>110</v>
      </c>
      <c r="B51" s="23">
        <f>COUNTIF($F$6:$F$39,"必須")</f>
        <v>1</v>
      </c>
      <c r="C51" s="23">
        <f>COUNTIFS($F$6:$F$39,"必須",$G$6:$G$39,"◯")</f>
        <v>0</v>
      </c>
      <c r="D51" s="23" t="str">
        <f t="shared" ref="D51:D54" si="4">IF(B51=0,"—",IF(C51=B51,"達成","未達"))</f>
        <v>未達</v>
      </c>
    </row>
    <row r="52">
      <c r="A52" s="6" t="s">
        <v>48</v>
      </c>
      <c r="B52" s="23">
        <f>COUNTIF($F$6:$F$39,"銅")</f>
        <v>3</v>
      </c>
      <c r="C52" s="23">
        <f>COUNTIFS($F$6:$F$39,"銅",$G$6:$G$39,"◯")</f>
        <v>0</v>
      </c>
      <c r="D52" s="23" t="str">
        <f t="shared" si="4"/>
        <v>未達</v>
      </c>
    </row>
    <row r="53">
      <c r="A53" s="6" t="s">
        <v>32</v>
      </c>
      <c r="B53" s="23">
        <f>COUNTIF($F$6:$F$39,"銀")</f>
        <v>8</v>
      </c>
      <c r="C53" s="23">
        <f>COUNTIFS($F$6:$F$39,"銀",$G$6:$G$39,"◯")</f>
        <v>0</v>
      </c>
      <c r="D53" s="23" t="str">
        <f t="shared" si="4"/>
        <v>未達</v>
      </c>
    </row>
    <row r="54">
      <c r="A54" s="6" t="s">
        <v>18</v>
      </c>
      <c r="B54" s="23">
        <f>COUNTIF($F$6:$F$39,"金")</f>
        <v>6</v>
      </c>
      <c r="C54" s="23">
        <f>COUNTIFS($F$6:$F$39,"金",$G$6:$G$39,"◯")</f>
        <v>0</v>
      </c>
      <c r="D54" s="23" t="str">
        <f t="shared" si="4"/>
        <v>未達</v>
      </c>
    </row>
    <row r="55">
      <c r="A55" s="29" t="s">
        <v>294</v>
      </c>
      <c r="B55" s="30" t="str">
        <f>IF(AND((D51&lt;&gt;"未達"),(D52&lt;&gt;"未達"),(D53&lt;&gt;"未達"),(D54&lt;&gt;"未達")),"金",IF(AND((D51&lt;&gt;"未達"),(D52&lt;&gt;"未達"),(D53&lt;&gt;"未達")),"銀",IF(AND((D51&lt;&gt;"未達"),(D52&lt;&gt;"未達")),"銅","銅に届かず（次回を設けず育成へ）")))</f>
        <v>銅に届かず（次回を設けず育成へ）</v>
      </c>
    </row>
    <row r="56">
      <c r="A56" s="3" t="s">
        <v>6</v>
      </c>
    </row>
    <row r="57">
      <c r="A57" s="5" t="s">
        <v>295</v>
      </c>
      <c r="B57" s="5" t="s">
        <v>6</v>
      </c>
    </row>
    <row r="58">
      <c r="A58" s="6" t="s">
        <v>296</v>
      </c>
      <c r="B58" s="6" t="s">
        <v>6</v>
      </c>
    </row>
    <row r="59">
      <c r="A59" s="6" t="s">
        <v>297</v>
      </c>
      <c r="B59" s="6" t="s">
        <v>6</v>
      </c>
    </row>
  </sheetData>
  <dataValidations>
    <dataValidation type="list" allowBlank="1" sqref="G6:G39">
      <formula1>"◯,△,☓"</formula1>
    </dataValidation>
    <dataValidation type="list" allowBlank="1" showErrorMessage="1" sqref="B3">
      <formula1>"初回,提案,決裁"</formula1>
    </dataValidation>
  </dataValidations>
  <drawing r:id="rId1"/>
</worksheet>
</file>